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42A9076F-14B1-47E7-A955-B52F9F875D11}" xr6:coauthVersionLast="47" xr6:coauthVersionMax="47" xr10:uidLastSave="{00000000-0000-0000-0000-000000000000}"/>
  <bookViews>
    <workbookView xWindow="-110" yWindow="-110" windowWidth="19420" windowHeight="10300" tabRatio="977" activeTab="6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判断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H149" i="31" l="1"/>
  <c r="G149" i="31"/>
  <c r="N85" i="20"/>
  <c r="M97" i="37"/>
  <c r="N97" i="37"/>
  <c r="B97" i="37"/>
  <c r="D97" i="37" s="1"/>
  <c r="J97" i="37"/>
  <c r="M97" i="38"/>
  <c r="N97" i="38"/>
  <c r="B97" i="38"/>
  <c r="C97" i="38" s="1"/>
  <c r="E97" i="38"/>
  <c r="F97" i="38" s="1"/>
  <c r="G97" i="38" s="1"/>
  <c r="H97" i="38" s="1"/>
  <c r="I97" i="38" s="1"/>
  <c r="G106" i="28" s="1"/>
  <c r="J97" i="38"/>
  <c r="M97" i="33"/>
  <c r="N97" i="33"/>
  <c r="B97" i="33"/>
  <c r="C97" i="33" s="1"/>
  <c r="E97" i="33"/>
  <c r="F97" i="33" s="1"/>
  <c r="G97" i="33" s="1"/>
  <c r="H97" i="33" s="1"/>
  <c r="I97" i="33" s="1"/>
  <c r="F106" i="28" s="1"/>
  <c r="J97" i="33"/>
  <c r="M97" i="36"/>
  <c r="N97" i="36"/>
  <c r="B97" i="36"/>
  <c r="C97" i="36"/>
  <c r="D97" i="36"/>
  <c r="E97" i="36"/>
  <c r="F97" i="36" s="1"/>
  <c r="G97" i="36" s="1"/>
  <c r="H97" i="36" s="1"/>
  <c r="I97" i="36" s="1"/>
  <c r="E106" i="28" s="1"/>
  <c r="J97" i="36"/>
  <c r="M97" i="34"/>
  <c r="N97" i="34"/>
  <c r="B97" i="34"/>
  <c r="C97" i="34" s="1"/>
  <c r="J97" i="34"/>
  <c r="M97" i="35"/>
  <c r="N97" i="35"/>
  <c r="B97" i="35"/>
  <c r="C97" i="35" s="1"/>
  <c r="J97" i="35"/>
  <c r="L97" i="26"/>
  <c r="M97" i="26"/>
  <c r="N97" i="26"/>
  <c r="O97" i="26"/>
  <c r="P97" i="26" s="1"/>
  <c r="Q97" i="26" s="1"/>
  <c r="R97" i="26" s="1"/>
  <c r="S97" i="26" s="1"/>
  <c r="T97" i="26"/>
  <c r="B97" i="26"/>
  <c r="D97" i="26" s="1"/>
  <c r="J97" i="26"/>
  <c r="I105" i="28"/>
  <c r="C97" i="37" l="1"/>
  <c r="E97" i="37"/>
  <c r="F97" i="37" s="1"/>
  <c r="G97" i="37" s="1"/>
  <c r="H97" i="37" s="1"/>
  <c r="I97" i="37" s="1"/>
  <c r="D97" i="38"/>
  <c r="D97" i="33"/>
  <c r="E97" i="34"/>
  <c r="F97" i="34" s="1"/>
  <c r="G97" i="34" s="1"/>
  <c r="H97" i="34" s="1"/>
  <c r="I97" i="34" s="1"/>
  <c r="D106" i="28" s="1"/>
  <c r="D97" i="34"/>
  <c r="E97" i="35"/>
  <c r="F97" i="35" s="1"/>
  <c r="G97" i="35" s="1"/>
  <c r="H97" i="35" s="1"/>
  <c r="I97" i="35" s="1"/>
  <c r="B106" i="28" s="1"/>
  <c r="D97" i="35"/>
  <c r="I106" i="28"/>
  <c r="C106" i="28"/>
  <c r="C97" i="26"/>
  <c r="E97" i="26"/>
  <c r="F97" i="26" s="1"/>
  <c r="G97" i="26" s="1"/>
  <c r="H97" i="26" s="1"/>
  <c r="I97" i="26" s="1"/>
  <c r="F26" i="20" l="1"/>
  <c r="F25" i="20"/>
  <c r="F24" i="20"/>
  <c r="F23" i="20"/>
  <c r="F22" i="20"/>
  <c r="F21" i="20"/>
  <c r="E26" i="20"/>
  <c r="E25" i="20"/>
  <c r="E24" i="20"/>
  <c r="E23" i="20"/>
  <c r="E22" i="20"/>
  <c r="E21" i="20"/>
  <c r="D26" i="20"/>
  <c r="D25" i="20"/>
  <c r="D24" i="20"/>
  <c r="D23" i="20"/>
  <c r="D22" i="20"/>
  <c r="D21" i="20"/>
  <c r="C26" i="20"/>
  <c r="C25" i="20"/>
  <c r="C24" i="20"/>
  <c r="C23" i="20"/>
  <c r="C22" i="20"/>
  <c r="C21" i="20"/>
  <c r="B4" i="46"/>
  <c r="B5" i="46"/>
  <c r="B6" i="46"/>
  <c r="B7" i="46"/>
  <c r="B8" i="46"/>
  <c r="B9" i="46"/>
  <c r="B10" i="46"/>
  <c r="B11" i="46"/>
  <c r="B12" i="46"/>
  <c r="B13" i="46"/>
  <c r="B14" i="46"/>
  <c r="C14" i="46" s="1"/>
  <c r="B15" i="46"/>
  <c r="B16" i="46"/>
  <c r="B17" i="46"/>
  <c r="B18" i="46"/>
  <c r="C18" i="46" s="1"/>
  <c r="B19" i="46"/>
  <c r="B20" i="46"/>
  <c r="B21" i="46"/>
  <c r="B22" i="46"/>
  <c r="B23" i="46"/>
  <c r="B24" i="46"/>
  <c r="B25" i="46"/>
  <c r="B26" i="46"/>
  <c r="B27" i="46"/>
  <c r="B28" i="46"/>
  <c r="B29" i="46"/>
  <c r="B30" i="46"/>
  <c r="C30" i="46" s="1"/>
  <c r="B31" i="46"/>
  <c r="B32" i="46"/>
  <c r="B33" i="46"/>
  <c r="B34" i="46"/>
  <c r="B35" i="46"/>
  <c r="B36" i="46"/>
  <c r="B37" i="46"/>
  <c r="B38" i="46"/>
  <c r="C38" i="46" s="1"/>
  <c r="B39" i="46"/>
  <c r="B40" i="46"/>
  <c r="B41" i="46"/>
  <c r="B42" i="46"/>
  <c r="B43" i="46"/>
  <c r="B44" i="46"/>
  <c r="B45" i="46"/>
  <c r="B46" i="46"/>
  <c r="C46" i="46" s="1"/>
  <c r="B47" i="46"/>
  <c r="B48" i="46"/>
  <c r="B49" i="46"/>
  <c r="B50" i="46"/>
  <c r="B51" i="46"/>
  <c r="B52" i="46"/>
  <c r="B53" i="46"/>
  <c r="B54" i="46"/>
  <c r="C54" i="46" s="1"/>
  <c r="B55" i="46"/>
  <c r="B56" i="46"/>
  <c r="B57" i="46"/>
  <c r="B58" i="46"/>
  <c r="B59" i="46"/>
  <c r="B60" i="46"/>
  <c r="B61" i="46"/>
  <c r="B62" i="46"/>
  <c r="C62" i="46" s="1"/>
  <c r="B63" i="46"/>
  <c r="B64" i="46"/>
  <c r="B65" i="46"/>
  <c r="C65" i="46" s="1"/>
  <c r="B66" i="46"/>
  <c r="C66" i="46" s="1"/>
  <c r="B67" i="46"/>
  <c r="B68" i="46"/>
  <c r="B69" i="46"/>
  <c r="B70" i="46"/>
  <c r="B71" i="46"/>
  <c r="B72" i="46"/>
  <c r="B73" i="46"/>
  <c r="B74" i="46"/>
  <c r="B75" i="46"/>
  <c r="B76" i="46"/>
  <c r="B77" i="46"/>
  <c r="B78" i="46"/>
  <c r="C78" i="46" s="1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3" i="46"/>
  <c r="C5" i="46" s="1"/>
  <c r="D5" i="46" s="1"/>
  <c r="E5" i="46" s="1"/>
  <c r="C95" i="46"/>
  <c r="C70" i="46"/>
  <c r="C22" i="46"/>
  <c r="C6" i="46"/>
  <c r="C82" i="46" l="1"/>
  <c r="C49" i="46"/>
  <c r="C96" i="46"/>
  <c r="D96" i="46" s="1"/>
  <c r="E96" i="46" s="1"/>
  <c r="C50" i="46"/>
  <c r="C17" i="46"/>
  <c r="D18" i="46" s="1"/>
  <c r="E18" i="46" s="1"/>
  <c r="C86" i="46"/>
  <c r="D86" i="46" s="1"/>
  <c r="E86" i="46" s="1"/>
  <c r="C81" i="46"/>
  <c r="D82" i="46" s="1"/>
  <c r="E82" i="46" s="1"/>
  <c r="C33" i="46"/>
  <c r="D34" i="46" s="1"/>
  <c r="E34" i="46" s="1"/>
  <c r="C9" i="46"/>
  <c r="C34" i="46"/>
  <c r="C91" i="46"/>
  <c r="C51" i="46"/>
  <c r="D51" i="46" s="1"/>
  <c r="E51" i="46" s="1"/>
  <c r="C90" i="46"/>
  <c r="C42" i="46"/>
  <c r="C89" i="46"/>
  <c r="D89" i="46" s="1"/>
  <c r="E89" i="46" s="1"/>
  <c r="C57" i="46"/>
  <c r="D58" i="46" s="1"/>
  <c r="E58" i="46" s="1"/>
  <c r="C58" i="46"/>
  <c r="C26" i="46"/>
  <c r="C73" i="46"/>
  <c r="C94" i="46"/>
  <c r="D95" i="46" s="1"/>
  <c r="E95" i="46" s="1"/>
  <c r="C93" i="46"/>
  <c r="C85" i="46"/>
  <c r="C77" i="46"/>
  <c r="D78" i="46" s="1"/>
  <c r="E78" i="46" s="1"/>
  <c r="C69" i="46"/>
  <c r="D69" i="46" s="1"/>
  <c r="E69" i="46" s="1"/>
  <c r="C61" i="46"/>
  <c r="D62" i="46" s="1"/>
  <c r="E62" i="46" s="1"/>
  <c r="C53" i="46"/>
  <c r="D54" i="46" s="1"/>
  <c r="E54" i="46" s="1"/>
  <c r="F56" i="46" s="1"/>
  <c r="G56" i="46" s="1"/>
  <c r="C45" i="46"/>
  <c r="C37" i="46"/>
  <c r="D38" i="46" s="1"/>
  <c r="E38" i="46" s="1"/>
  <c r="C29" i="46"/>
  <c r="D30" i="46" s="1"/>
  <c r="E30" i="46" s="1"/>
  <c r="C21" i="46"/>
  <c r="D22" i="46" s="1"/>
  <c r="E22" i="46" s="1"/>
  <c r="C13" i="46"/>
  <c r="D14" i="46" s="1"/>
  <c r="E14" i="46" s="1"/>
  <c r="C10" i="46"/>
  <c r="D10" i="46" s="1"/>
  <c r="E10" i="46" s="1"/>
  <c r="C25" i="46"/>
  <c r="C41" i="46"/>
  <c r="F5" i="46"/>
  <c r="G5" i="46" s="1"/>
  <c r="D6" i="46"/>
  <c r="E6" i="46" s="1"/>
  <c r="D46" i="46"/>
  <c r="E46" i="46" s="1"/>
  <c r="D61" i="46"/>
  <c r="E61" i="46" s="1"/>
  <c r="D26" i="46"/>
  <c r="E26" i="46" s="1"/>
  <c r="D50" i="46"/>
  <c r="E50" i="46" s="1"/>
  <c r="D73" i="46"/>
  <c r="E73" i="46" s="1"/>
  <c r="D66" i="46"/>
  <c r="E66" i="46" s="1"/>
  <c r="C74" i="46"/>
  <c r="D74" i="46" s="1"/>
  <c r="E74" i="46" s="1"/>
  <c r="C72" i="46"/>
  <c r="C12" i="46"/>
  <c r="D12" i="46" s="1"/>
  <c r="E12" i="46" s="1"/>
  <c r="C20" i="46"/>
  <c r="D20" i="46" s="1"/>
  <c r="E20" i="46" s="1"/>
  <c r="C36" i="46"/>
  <c r="C40" i="46"/>
  <c r="C64" i="46"/>
  <c r="D65" i="46" s="1"/>
  <c r="E65" i="46" s="1"/>
  <c r="C68" i="46"/>
  <c r="C76" i="46"/>
  <c r="D76" i="46" s="1"/>
  <c r="E76" i="46" s="1"/>
  <c r="C88" i="46"/>
  <c r="C8" i="46"/>
  <c r="D8" i="46" s="1"/>
  <c r="E8" i="46" s="1"/>
  <c r="C16" i="46"/>
  <c r="D16" i="46" s="1"/>
  <c r="E16" i="46" s="1"/>
  <c r="C24" i="46"/>
  <c r="C32" i="46"/>
  <c r="C44" i="46"/>
  <c r="C60" i="46"/>
  <c r="C28" i="46"/>
  <c r="C48" i="46"/>
  <c r="D49" i="46" s="1"/>
  <c r="E49" i="46" s="1"/>
  <c r="C52" i="46"/>
  <c r="C56" i="46"/>
  <c r="D56" i="46" s="1"/>
  <c r="E56" i="46" s="1"/>
  <c r="C80" i="46"/>
  <c r="D80" i="46" s="1"/>
  <c r="E80" i="46" s="1"/>
  <c r="C84" i="46"/>
  <c r="C92" i="46"/>
  <c r="C7" i="46"/>
  <c r="D7" i="46" s="1"/>
  <c r="E7" i="46" s="1"/>
  <c r="C11" i="46"/>
  <c r="C15" i="46"/>
  <c r="D15" i="46" s="1"/>
  <c r="E15" i="46" s="1"/>
  <c r="C19" i="46"/>
  <c r="D19" i="46" s="1"/>
  <c r="E19" i="46" s="1"/>
  <c r="C23" i="46"/>
  <c r="D23" i="46" s="1"/>
  <c r="E23" i="46" s="1"/>
  <c r="C27" i="46"/>
  <c r="C31" i="46"/>
  <c r="D31" i="46" s="1"/>
  <c r="E31" i="46" s="1"/>
  <c r="C35" i="46"/>
  <c r="D35" i="46" s="1"/>
  <c r="E35" i="46" s="1"/>
  <c r="C39" i="46"/>
  <c r="D39" i="46" s="1"/>
  <c r="E39" i="46" s="1"/>
  <c r="C43" i="46"/>
  <c r="C47" i="46"/>
  <c r="D47" i="46" s="1"/>
  <c r="E47" i="46" s="1"/>
  <c r="C55" i="46"/>
  <c r="D55" i="46" s="1"/>
  <c r="E55" i="46" s="1"/>
  <c r="C59" i="46"/>
  <c r="D59" i="46" s="1"/>
  <c r="E59" i="46" s="1"/>
  <c r="C63" i="46"/>
  <c r="D63" i="46" s="1"/>
  <c r="E63" i="46" s="1"/>
  <c r="C67" i="46"/>
  <c r="D67" i="46" s="1"/>
  <c r="E67" i="46" s="1"/>
  <c r="C71" i="46"/>
  <c r="D71" i="46" s="1"/>
  <c r="E71" i="46" s="1"/>
  <c r="C75" i="46"/>
  <c r="C79" i="46"/>
  <c r="D79" i="46" s="1"/>
  <c r="E79" i="46" s="1"/>
  <c r="C83" i="46"/>
  <c r="D83" i="46" s="1"/>
  <c r="E83" i="46" s="1"/>
  <c r="C87" i="46"/>
  <c r="D87" i="46" s="1"/>
  <c r="E87" i="46" s="1"/>
  <c r="D90" i="46" l="1"/>
  <c r="E90" i="46" s="1"/>
  <c r="D45" i="46"/>
  <c r="E45" i="46" s="1"/>
  <c r="D70" i="46"/>
  <c r="E70" i="46" s="1"/>
  <c r="F71" i="46" s="1"/>
  <c r="G71" i="46" s="1"/>
  <c r="D11" i="46"/>
  <c r="E11" i="46" s="1"/>
  <c r="D92" i="46"/>
  <c r="E92" i="46" s="1"/>
  <c r="D27" i="46"/>
  <c r="E27" i="46" s="1"/>
  <c r="D24" i="46"/>
  <c r="E24" i="46" s="1"/>
  <c r="F24" i="46" s="1"/>
  <c r="G24" i="46" s="1"/>
  <c r="F92" i="46"/>
  <c r="G92" i="46" s="1"/>
  <c r="D36" i="46"/>
  <c r="E36" i="46" s="1"/>
  <c r="F36" i="46" s="1"/>
  <c r="G36" i="46" s="1"/>
  <c r="D93" i="46"/>
  <c r="E93" i="46" s="1"/>
  <c r="D77" i="46"/>
  <c r="E77" i="46" s="1"/>
  <c r="F79" i="46" s="1"/>
  <c r="G79" i="46" s="1"/>
  <c r="D52" i="46"/>
  <c r="E52" i="46" s="1"/>
  <c r="F52" i="46" s="1"/>
  <c r="G52" i="46" s="1"/>
  <c r="D94" i="46"/>
  <c r="E94" i="46" s="1"/>
  <c r="F96" i="46" s="1"/>
  <c r="G96" i="46" s="1"/>
  <c r="D91" i="46"/>
  <c r="E91" i="46" s="1"/>
  <c r="F91" i="46" s="1"/>
  <c r="G91" i="46" s="1"/>
  <c r="F51" i="46"/>
  <c r="G51" i="46" s="1"/>
  <c r="D42" i="46"/>
  <c r="E42" i="46" s="1"/>
  <c r="D43" i="46"/>
  <c r="E43" i="46" s="1"/>
  <c r="D29" i="46"/>
  <c r="E29" i="46" s="1"/>
  <c r="F31" i="46"/>
  <c r="G31" i="46" s="1"/>
  <c r="F47" i="46"/>
  <c r="G47" i="46" s="1"/>
  <c r="D84" i="46"/>
  <c r="E84" i="46" s="1"/>
  <c r="F84" i="46" s="1"/>
  <c r="G84" i="46" s="1"/>
  <c r="D40" i="46"/>
  <c r="E40" i="46" s="1"/>
  <c r="F8" i="46"/>
  <c r="G8" i="46" s="1"/>
  <c r="D32" i="46"/>
  <c r="E32" i="46" s="1"/>
  <c r="D41" i="46"/>
  <c r="E41" i="46" s="1"/>
  <c r="F43" i="46" s="1"/>
  <c r="G43" i="46" s="1"/>
  <c r="D85" i="46"/>
  <c r="E85" i="46" s="1"/>
  <c r="F87" i="46" s="1"/>
  <c r="G87" i="46" s="1"/>
  <c r="D33" i="46"/>
  <c r="E33" i="46" s="1"/>
  <c r="F35" i="46" s="1"/>
  <c r="G35" i="46" s="1"/>
  <c r="D37" i="46"/>
  <c r="E37" i="46" s="1"/>
  <c r="F39" i="46" s="1"/>
  <c r="G39" i="46" s="1"/>
  <c r="D17" i="46"/>
  <c r="E17" i="46" s="1"/>
  <c r="F19" i="46" s="1"/>
  <c r="G19" i="46" s="1"/>
  <c r="D25" i="46"/>
  <c r="E25" i="46" s="1"/>
  <c r="D81" i="46"/>
  <c r="E81" i="46" s="1"/>
  <c r="F83" i="46" s="1"/>
  <c r="G83" i="46" s="1"/>
  <c r="D21" i="46"/>
  <c r="E21" i="46" s="1"/>
  <c r="F23" i="46" s="1"/>
  <c r="G23" i="46" s="1"/>
  <c r="D48" i="46"/>
  <c r="E48" i="46" s="1"/>
  <c r="F50" i="46" s="1"/>
  <c r="G50" i="46" s="1"/>
  <c r="D88" i="46"/>
  <c r="E88" i="46" s="1"/>
  <c r="F90" i="46" s="1"/>
  <c r="G90" i="46" s="1"/>
  <c r="D75" i="46"/>
  <c r="E75" i="46" s="1"/>
  <c r="F77" i="46" s="1"/>
  <c r="G77" i="46" s="1"/>
  <c r="D60" i="46"/>
  <c r="E60" i="46" s="1"/>
  <c r="F62" i="46" s="1"/>
  <c r="G62" i="46" s="1"/>
  <c r="D68" i="46"/>
  <c r="E68" i="46" s="1"/>
  <c r="D72" i="46"/>
  <c r="E72" i="46" s="1"/>
  <c r="F74" i="46" s="1"/>
  <c r="G74" i="46" s="1"/>
  <c r="D57" i="46"/>
  <c r="E57" i="46" s="1"/>
  <c r="F59" i="46" s="1"/>
  <c r="G59" i="46" s="1"/>
  <c r="F12" i="46"/>
  <c r="G12" i="46" s="1"/>
  <c r="F80" i="46"/>
  <c r="G80" i="46" s="1"/>
  <c r="D53" i="46"/>
  <c r="E53" i="46" s="1"/>
  <c r="F7" i="46"/>
  <c r="G7" i="46" s="1"/>
  <c r="D9" i="46"/>
  <c r="E9" i="46" s="1"/>
  <c r="F63" i="46"/>
  <c r="G63" i="46" s="1"/>
  <c r="F6" i="46"/>
  <c r="G6" i="46" s="1"/>
  <c r="F16" i="46"/>
  <c r="G16" i="46" s="1"/>
  <c r="F81" i="46"/>
  <c r="G81" i="46" s="1"/>
  <c r="D28" i="46"/>
  <c r="E28" i="46" s="1"/>
  <c r="F78" i="46"/>
  <c r="G78" i="46" s="1"/>
  <c r="F67" i="46"/>
  <c r="G67" i="46" s="1"/>
  <c r="F20" i="46"/>
  <c r="G20" i="46" s="1"/>
  <c r="D44" i="46"/>
  <c r="E44" i="46" s="1"/>
  <c r="F46" i="46" s="1"/>
  <c r="G46" i="46" s="1"/>
  <c r="D64" i="46"/>
  <c r="E64" i="46" s="1"/>
  <c r="F66" i="46" s="1"/>
  <c r="G66" i="46" s="1"/>
  <c r="F40" i="46"/>
  <c r="G40" i="46" s="1"/>
  <c r="D13" i="46"/>
  <c r="E13" i="46" s="1"/>
  <c r="F15" i="46" s="1"/>
  <c r="G15" i="46" s="1"/>
  <c r="F37" i="46" l="1"/>
  <c r="G37" i="46" s="1"/>
  <c r="F48" i="46"/>
  <c r="G48" i="46" s="1"/>
  <c r="F27" i="46"/>
  <c r="G27" i="46" s="1"/>
  <c r="F64" i="46"/>
  <c r="G64" i="46" s="1"/>
  <c r="F95" i="46"/>
  <c r="G95" i="46" s="1"/>
  <c r="F11" i="46"/>
  <c r="G11" i="46" s="1"/>
  <c r="F70" i="46"/>
  <c r="G70" i="46" s="1"/>
  <c r="F22" i="46"/>
  <c r="G22" i="46" s="1"/>
  <c r="F75" i="46"/>
  <c r="G75" i="46" s="1"/>
  <c r="F18" i="46"/>
  <c r="G18" i="46" s="1"/>
  <c r="F30" i="46"/>
  <c r="G30" i="46" s="1"/>
  <c r="F45" i="46"/>
  <c r="G45" i="46" s="1"/>
  <c r="F54" i="46"/>
  <c r="G54" i="46" s="1"/>
  <c r="F93" i="46"/>
  <c r="G93" i="46" s="1"/>
  <c r="F17" i="46"/>
  <c r="G17" i="46" s="1"/>
  <c r="F21" i="46"/>
  <c r="G21" i="46" s="1"/>
  <c r="F44" i="46"/>
  <c r="G44" i="46" s="1"/>
  <c r="F94" i="46"/>
  <c r="G94" i="46" s="1"/>
  <c r="F34" i="46"/>
  <c r="G34" i="46" s="1"/>
  <c r="F88" i="46"/>
  <c r="G88" i="46" s="1"/>
  <c r="F33" i="46"/>
  <c r="G33" i="46" s="1"/>
  <c r="F38" i="46"/>
  <c r="G38" i="46" s="1"/>
  <c r="F49" i="46"/>
  <c r="G49" i="46" s="1"/>
  <c r="F58" i="46"/>
  <c r="G58" i="46" s="1"/>
  <c r="F76" i="46"/>
  <c r="G76" i="46" s="1"/>
  <c r="F32" i="46"/>
  <c r="G32" i="46" s="1"/>
  <c r="F89" i="46"/>
  <c r="G89" i="46" s="1"/>
  <c r="F14" i="46"/>
  <c r="G14" i="46" s="1"/>
  <c r="F13" i="46"/>
  <c r="G13" i="46" s="1"/>
  <c r="F60" i="46"/>
  <c r="G60" i="46" s="1"/>
  <c r="F26" i="46"/>
  <c r="G26" i="46" s="1"/>
  <c r="F25" i="46"/>
  <c r="G25" i="46" s="1"/>
  <c r="F42" i="46"/>
  <c r="G42" i="46" s="1"/>
  <c r="F82" i="46"/>
  <c r="G82" i="46" s="1"/>
  <c r="F69" i="46"/>
  <c r="G69" i="46" s="1"/>
  <c r="F73" i="46"/>
  <c r="G73" i="46" s="1"/>
  <c r="F85" i="46"/>
  <c r="G85" i="46" s="1"/>
  <c r="F72" i="46"/>
  <c r="G72" i="46" s="1"/>
  <c r="F9" i="46"/>
  <c r="G9" i="46" s="1"/>
  <c r="F55" i="46"/>
  <c r="G55" i="46" s="1"/>
  <c r="F53" i="46"/>
  <c r="G53" i="46" s="1"/>
  <c r="F41" i="46"/>
  <c r="G41" i="46" s="1"/>
  <c r="F68" i="46"/>
  <c r="G68" i="46" s="1"/>
  <c r="F10" i="46"/>
  <c r="G10" i="46" s="1"/>
  <c r="F61" i="46"/>
  <c r="G61" i="46" s="1"/>
  <c r="F29" i="46"/>
  <c r="G29" i="46" s="1"/>
  <c r="F28" i="46"/>
  <c r="G28" i="46" s="1"/>
  <c r="F57" i="46"/>
  <c r="G57" i="46" s="1"/>
  <c r="F86" i="46"/>
  <c r="G86" i="46" s="1"/>
  <c r="F65" i="46"/>
  <c r="G65" i="46" s="1"/>
  <c r="L385" i="12" l="1"/>
  <c r="L85" i="20"/>
  <c r="J386" i="12"/>
  <c r="H386" i="12"/>
  <c r="G386" i="12"/>
  <c r="E386" i="12"/>
  <c r="F386" i="12" s="1"/>
  <c r="D386" i="12"/>
  <c r="C386" i="12"/>
  <c r="G158" i="39"/>
  <c r="E158" i="39"/>
  <c r="D158" i="39"/>
  <c r="C158" i="39"/>
  <c r="M86" i="20"/>
  <c r="P159" i="39" l="1"/>
  <c r="Q159" i="39"/>
  <c r="R159" i="39"/>
  <c r="T159" i="39"/>
  <c r="C100" i="47" l="1"/>
  <c r="I100" i="47"/>
  <c r="O100" i="47"/>
  <c r="U100" i="47"/>
  <c r="AA100" i="47"/>
  <c r="AG100" i="47"/>
  <c r="AM100" i="47"/>
  <c r="B96" i="37"/>
  <c r="J96" i="37"/>
  <c r="N96" i="37" s="1"/>
  <c r="B96" i="38"/>
  <c r="J96" i="38"/>
  <c r="N96" i="38" s="1"/>
  <c r="B96" i="33"/>
  <c r="M96" i="33" s="1"/>
  <c r="J96" i="33"/>
  <c r="N96" i="33" s="1"/>
  <c r="B96" i="36"/>
  <c r="M96" i="36" s="1"/>
  <c r="J96" i="36"/>
  <c r="N96" i="36" s="1"/>
  <c r="B96" i="34"/>
  <c r="M96" i="34" s="1"/>
  <c r="J96" i="34"/>
  <c r="N96" i="34" s="1"/>
  <c r="M96" i="35"/>
  <c r="B96" i="35"/>
  <c r="J96" i="35"/>
  <c r="N96" i="35" s="1"/>
  <c r="L96" i="26"/>
  <c r="N84" i="20" s="1"/>
  <c r="T96" i="26"/>
  <c r="B96" i="26"/>
  <c r="J96" i="26"/>
  <c r="M96" i="38" l="1"/>
  <c r="M96" i="37"/>
  <c r="G150" i="31" l="1"/>
  <c r="H150" i="31" s="1"/>
  <c r="E150" i="31"/>
  <c r="D150" i="31"/>
  <c r="F17" i="20"/>
  <c r="F16" i="20"/>
  <c r="E17" i="20"/>
  <c r="D17" i="20"/>
  <c r="C17" i="20"/>
  <c r="C16" i="20"/>
  <c r="C99" i="47"/>
  <c r="I99" i="47"/>
  <c r="O99" i="47"/>
  <c r="U99" i="47"/>
  <c r="AA99" i="47"/>
  <c r="AG99" i="47"/>
  <c r="AM99" i="47"/>
  <c r="L84" i="20"/>
  <c r="J385" i="12"/>
  <c r="G385" i="12"/>
  <c r="E385" i="12"/>
  <c r="D385" i="12"/>
  <c r="C385" i="12"/>
  <c r="G157" i="39"/>
  <c r="H158" i="39" s="1"/>
  <c r="E157" i="39"/>
  <c r="F158" i="39" s="1"/>
  <c r="D157" i="39"/>
  <c r="E16" i="20" s="1"/>
  <c r="C157" i="39"/>
  <c r="D16" i="20" s="1"/>
  <c r="M85" i="20"/>
  <c r="P158" i="39"/>
  <c r="Q158" i="39"/>
  <c r="R158" i="39"/>
  <c r="S159" i="39" s="1"/>
  <c r="T158" i="39"/>
  <c r="U159" i="39" s="1"/>
  <c r="E149" i="31"/>
  <c r="D149" i="31"/>
  <c r="J95" i="26"/>
  <c r="B95" i="26"/>
  <c r="C96" i="26" s="1"/>
  <c r="J95" i="37"/>
  <c r="B95" i="37"/>
  <c r="C96" i="37" s="1"/>
  <c r="J95" i="38"/>
  <c r="B95" i="38"/>
  <c r="C96" i="38" s="1"/>
  <c r="J95" i="33"/>
  <c r="B95" i="33"/>
  <c r="C96" i="33" s="1"/>
  <c r="J95" i="36"/>
  <c r="B95" i="36"/>
  <c r="C96" i="36" s="1"/>
  <c r="J95" i="34"/>
  <c r="B95" i="34"/>
  <c r="C96" i="34" s="1"/>
  <c r="J95" i="35"/>
  <c r="B95" i="35"/>
  <c r="C96" i="35" s="1"/>
  <c r="I152" i="42"/>
  <c r="I66" i="42" s="1"/>
  <c r="H152" i="42"/>
  <c r="H66" i="42" s="1"/>
  <c r="G152" i="42"/>
  <c r="F152" i="42"/>
  <c r="F66" i="42" s="1"/>
  <c r="E152" i="42"/>
  <c r="E66" i="42" s="1"/>
  <c r="AJ144" i="42"/>
  <c r="AI144" i="42" s="1"/>
  <c r="AI27" i="42" s="1"/>
  <c r="AJ141" i="42"/>
  <c r="U141" i="42" s="1"/>
  <c r="U25" i="42" s="1"/>
  <c r="AB141" i="42"/>
  <c r="AB25" i="42" s="1"/>
  <c r="S141" i="42"/>
  <c r="S25" i="42" s="1"/>
  <c r="R141" i="42"/>
  <c r="R25" i="42" s="1"/>
  <c r="F141" i="42"/>
  <c r="F25" i="42" s="1"/>
  <c r="E141" i="42"/>
  <c r="E25" i="42" s="1"/>
  <c r="AJ138" i="42"/>
  <c r="U138" i="42" s="1"/>
  <c r="U23" i="42" s="1"/>
  <c r="AI138" i="42"/>
  <c r="AI23" i="42" s="1"/>
  <c r="AA138" i="42"/>
  <c r="AA23" i="42" s="1"/>
  <c r="M138" i="42"/>
  <c r="M23" i="42" s="1"/>
  <c r="K138" i="42"/>
  <c r="K23" i="42" s="1"/>
  <c r="AJ135" i="42"/>
  <c r="K135" i="42" s="1"/>
  <c r="K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A94" i="42"/>
  <c r="Z94" i="42"/>
  <c r="K94" i="42"/>
  <c r="AK93" i="42"/>
  <c r="AK94" i="42" s="1"/>
  <c r="AJ93" i="42"/>
  <c r="AI93" i="42"/>
  <c r="AI94" i="42" s="1"/>
  <c r="AH93" i="42"/>
  <c r="AG93" i="42"/>
  <c r="AF93" i="42"/>
  <c r="AE93" i="42"/>
  <c r="AD93" i="42"/>
  <c r="AC93" i="42"/>
  <c r="AB93" i="42"/>
  <c r="AA93" i="42"/>
  <c r="Z93" i="42"/>
  <c r="Y93" i="42"/>
  <c r="X93" i="42"/>
  <c r="W93" i="42"/>
  <c r="V93" i="42"/>
  <c r="U93" i="42"/>
  <c r="U94" i="42" s="1"/>
  <c r="T93" i="42"/>
  <c r="S93" i="42"/>
  <c r="R93" i="42"/>
  <c r="Q93" i="42"/>
  <c r="P93" i="42"/>
  <c r="O93" i="42"/>
  <c r="N93" i="42"/>
  <c r="M93" i="42"/>
  <c r="L93" i="42"/>
  <c r="K93" i="42"/>
  <c r="J93" i="42"/>
  <c r="I93" i="42"/>
  <c r="J94" i="42" s="1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G85" i="42"/>
  <c r="Z85" i="42"/>
  <c r="AN84" i="42"/>
  <c r="AN85" i="42" s="1"/>
  <c r="AM84" i="42"/>
  <c r="AL84" i="42"/>
  <c r="AK84" i="42"/>
  <c r="AJ84" i="42"/>
  <c r="AI84" i="42"/>
  <c r="AH84" i="42"/>
  <c r="AG84" i="42"/>
  <c r="AF84" i="42"/>
  <c r="AE84" i="42"/>
  <c r="AD84" i="42"/>
  <c r="AC84" i="42"/>
  <c r="AB84" i="42"/>
  <c r="AA84" i="42"/>
  <c r="Z84" i="42"/>
  <c r="AA85" i="42" s="1"/>
  <c r="Y84" i="42"/>
  <c r="X84" i="42"/>
  <c r="W84" i="42"/>
  <c r="V84" i="42"/>
  <c r="U84" i="42"/>
  <c r="T84" i="42"/>
  <c r="S84" i="42"/>
  <c r="R84" i="42"/>
  <c r="S85" i="42" s="1"/>
  <c r="Q84" i="42"/>
  <c r="P84" i="42"/>
  <c r="O84" i="42"/>
  <c r="N84" i="42"/>
  <c r="M84" i="42"/>
  <c r="L84" i="42"/>
  <c r="K84" i="42"/>
  <c r="J84" i="42"/>
  <c r="J85" i="42" s="1"/>
  <c r="I84" i="42"/>
  <c r="I85" i="42" s="1"/>
  <c r="H84" i="42"/>
  <c r="G84" i="42"/>
  <c r="F84" i="42"/>
  <c r="E84" i="42"/>
  <c r="AF83" i="42"/>
  <c r="Q83" i="42"/>
  <c r="AN82" i="42"/>
  <c r="AM82" i="42"/>
  <c r="AL82" i="42"/>
  <c r="AK82" i="42"/>
  <c r="AJ82" i="42"/>
  <c r="AI82" i="42"/>
  <c r="AH82" i="42"/>
  <c r="AH83" i="42" s="1"/>
  <c r="AG82" i="42"/>
  <c r="AG83" i="42" s="1"/>
  <c r="AF82" i="42"/>
  <c r="AE82" i="42"/>
  <c r="AD82" i="42"/>
  <c r="AC82" i="42"/>
  <c r="AB82" i="42"/>
  <c r="AA82" i="42"/>
  <c r="Z82" i="42"/>
  <c r="Z83" i="42" s="1"/>
  <c r="Y82" i="42"/>
  <c r="X82" i="42"/>
  <c r="Y83" i="42" s="1"/>
  <c r="W82" i="42"/>
  <c r="V82" i="42"/>
  <c r="U82" i="42"/>
  <c r="T82" i="42"/>
  <c r="S82" i="42"/>
  <c r="R82" i="42"/>
  <c r="S83" i="42" s="1"/>
  <c r="Q82" i="42"/>
  <c r="P82" i="42"/>
  <c r="P83" i="42" s="1"/>
  <c r="O82" i="42"/>
  <c r="N82" i="42"/>
  <c r="M82" i="42"/>
  <c r="L82" i="42"/>
  <c r="K82" i="42"/>
  <c r="J82" i="42"/>
  <c r="I82" i="42"/>
  <c r="H82" i="42"/>
  <c r="G82" i="42"/>
  <c r="F82" i="42"/>
  <c r="E82" i="42"/>
  <c r="AH81" i="42"/>
  <c r="AG81" i="42"/>
  <c r="Q81" i="42"/>
  <c r="AN80" i="42"/>
  <c r="AM80" i="42"/>
  <c r="AL80" i="42"/>
  <c r="AK80" i="42"/>
  <c r="AJ80" i="42"/>
  <c r="AI80" i="42"/>
  <c r="AH80" i="42"/>
  <c r="AG80" i="42"/>
  <c r="AF80" i="42"/>
  <c r="AE80" i="42"/>
  <c r="AD80" i="42"/>
  <c r="AC80" i="42"/>
  <c r="AB80" i="42"/>
  <c r="AA80" i="42"/>
  <c r="Z80" i="42"/>
  <c r="Z81" i="42" s="1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J81" i="42" s="1"/>
  <c r="I80" i="42"/>
  <c r="I81" i="42" s="1"/>
  <c r="H80" i="42"/>
  <c r="G80" i="42"/>
  <c r="F80" i="42"/>
  <c r="E80" i="42"/>
  <c r="F81" i="42" s="1"/>
  <c r="AE79" i="42"/>
  <c r="O79" i="42"/>
  <c r="AN78" i="42"/>
  <c r="AM78" i="42"/>
  <c r="AL78" i="42"/>
  <c r="AK78" i="42"/>
  <c r="AJ78" i="42"/>
  <c r="AI78" i="42"/>
  <c r="AH78" i="42"/>
  <c r="AG78" i="42"/>
  <c r="AF78" i="42"/>
  <c r="AF79" i="42" s="1"/>
  <c r="AE78" i="42"/>
  <c r="AD78" i="42"/>
  <c r="AC78" i="42"/>
  <c r="AD79" i="42" s="1"/>
  <c r="AB78" i="42"/>
  <c r="AA78" i="42"/>
  <c r="Z78" i="42"/>
  <c r="Y78" i="42"/>
  <c r="Y79" i="42" s="1"/>
  <c r="X78" i="42"/>
  <c r="W78" i="42"/>
  <c r="X79" i="42" s="1"/>
  <c r="V78" i="42"/>
  <c r="U78" i="42"/>
  <c r="T78" i="42"/>
  <c r="S78" i="42"/>
  <c r="R78" i="42"/>
  <c r="Q78" i="42"/>
  <c r="P78" i="42"/>
  <c r="P79" i="42" s="1"/>
  <c r="O78" i="42"/>
  <c r="N78" i="42"/>
  <c r="M78" i="42"/>
  <c r="N79" i="42" s="1"/>
  <c r="L78" i="42"/>
  <c r="K78" i="42"/>
  <c r="J78" i="42"/>
  <c r="I78" i="42"/>
  <c r="H78" i="42"/>
  <c r="G78" i="42"/>
  <c r="F78" i="42"/>
  <c r="E78" i="42"/>
  <c r="AN77" i="42"/>
  <c r="AN20" i="42" s="1"/>
  <c r="AM77" i="42"/>
  <c r="AL77" i="42"/>
  <c r="AK77" i="42"/>
  <c r="AJ77" i="42"/>
  <c r="AI77" i="42"/>
  <c r="AH77" i="42"/>
  <c r="AG77" i="42"/>
  <c r="AG20" i="42" s="1"/>
  <c r="AF77" i="42"/>
  <c r="AF20" i="42" s="1"/>
  <c r="AE77" i="42"/>
  <c r="AE20" i="42" s="1"/>
  <c r="AD77" i="42"/>
  <c r="AD20" i="42" s="1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W20" i="42" s="1"/>
  <c r="V77" i="42"/>
  <c r="V20" i="42" s="1"/>
  <c r="U77" i="42"/>
  <c r="T77" i="42"/>
  <c r="S77" i="42"/>
  <c r="R77" i="42"/>
  <c r="Q77" i="42"/>
  <c r="Q20" i="42" s="1"/>
  <c r="P77" i="42"/>
  <c r="P20" i="42" s="1"/>
  <c r="O77" i="42"/>
  <c r="O20" i="42" s="1"/>
  <c r="N77" i="42"/>
  <c r="N20" i="42" s="1"/>
  <c r="M77" i="42"/>
  <c r="M20" i="42" s="1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K73" i="42"/>
  <c r="AL73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L67" i="42"/>
  <c r="F67" i="42"/>
  <c r="AD66" i="42"/>
  <c r="AD67" i="42" s="1"/>
  <c r="AC66" i="42"/>
  <c r="AC67" i="42" s="1"/>
  <c r="AB66" i="42"/>
  <c r="AA66" i="42"/>
  <c r="Z66" i="42"/>
  <c r="Y66" i="42"/>
  <c r="X66" i="42"/>
  <c r="W66" i="42"/>
  <c r="V66" i="42"/>
  <c r="U66" i="42"/>
  <c r="T66" i="42"/>
  <c r="S66" i="42"/>
  <c r="T67" i="42" s="1"/>
  <c r="R66" i="42"/>
  <c r="Q66" i="42"/>
  <c r="P66" i="42"/>
  <c r="O66" i="42"/>
  <c r="N66" i="42"/>
  <c r="M66" i="42"/>
  <c r="M67" i="42" s="1"/>
  <c r="L66" i="42"/>
  <c r="K66" i="42"/>
  <c r="K67" i="42" s="1"/>
  <c r="J66" i="42"/>
  <c r="G66" i="42"/>
  <c r="G67" i="42" s="1"/>
  <c r="AG65" i="42"/>
  <c r="AF65" i="42"/>
  <c r="AB65" i="42"/>
  <c r="AA65" i="42"/>
  <c r="AN64" i="42"/>
  <c r="AM64" i="42"/>
  <c r="AL64" i="42"/>
  <c r="AK64" i="42"/>
  <c r="AJ64" i="42"/>
  <c r="AI64" i="42"/>
  <c r="AH64" i="42"/>
  <c r="AH65" i="42" s="1"/>
  <c r="AG64" i="42"/>
  <c r="AF64" i="42"/>
  <c r="AE64" i="42"/>
  <c r="AD64" i="42"/>
  <c r="AC64" i="42"/>
  <c r="AB64" i="42"/>
  <c r="AA64" i="42"/>
  <c r="Z64" i="42"/>
  <c r="Y64" i="42"/>
  <c r="X64" i="42"/>
  <c r="Y65" i="42" s="1"/>
  <c r="W64" i="42"/>
  <c r="V64" i="42"/>
  <c r="U64" i="42"/>
  <c r="T64" i="42"/>
  <c r="S64" i="42"/>
  <c r="R64" i="42"/>
  <c r="Q64" i="42"/>
  <c r="Q65" i="42" s="1"/>
  <c r="P64" i="42"/>
  <c r="O64" i="42"/>
  <c r="N64" i="42"/>
  <c r="M64" i="42"/>
  <c r="L64" i="42"/>
  <c r="K64" i="42"/>
  <c r="J64" i="42"/>
  <c r="I64" i="42"/>
  <c r="H64" i="42"/>
  <c r="G64" i="42"/>
  <c r="F64" i="42"/>
  <c r="E64" i="42"/>
  <c r="Y63" i="42"/>
  <c r="AN62" i="42"/>
  <c r="AM62" i="42"/>
  <c r="AL62" i="42"/>
  <c r="AM63" i="42" s="1"/>
  <c r="AK62" i="42"/>
  <c r="AJ62" i="42"/>
  <c r="AI62" i="42"/>
  <c r="AH62" i="42"/>
  <c r="AI63" i="42" s="1"/>
  <c r="AG62" i="42"/>
  <c r="AG63" i="42" s="1"/>
  <c r="AF62" i="42"/>
  <c r="AE62" i="42"/>
  <c r="AD62" i="42"/>
  <c r="AE63" i="42" s="1"/>
  <c r="AC62" i="42"/>
  <c r="AB62" i="42"/>
  <c r="AA62" i="42"/>
  <c r="Z62" i="42"/>
  <c r="Y62" i="42"/>
  <c r="X62" i="42"/>
  <c r="X63" i="42" s="1"/>
  <c r="W62" i="42"/>
  <c r="V62" i="42"/>
  <c r="U62" i="42"/>
  <c r="T62" i="42"/>
  <c r="S62" i="42"/>
  <c r="R62" i="42"/>
  <c r="Q62" i="42"/>
  <c r="Q63" i="42" s="1"/>
  <c r="P62" i="42"/>
  <c r="O62" i="42"/>
  <c r="N62" i="42"/>
  <c r="M62" i="42"/>
  <c r="L62" i="42"/>
  <c r="K62" i="42"/>
  <c r="J62" i="42"/>
  <c r="I62" i="42"/>
  <c r="I63" i="42" s="1"/>
  <c r="H62" i="42"/>
  <c r="H63" i="42" s="1"/>
  <c r="G62" i="42"/>
  <c r="F62" i="42"/>
  <c r="G63" i="42" s="1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M36" i="42"/>
  <c r="AL36" i="42"/>
  <c r="AK36" i="42"/>
  <c r="AJ36" i="42"/>
  <c r="AJ37" i="42" s="1"/>
  <c r="AI36" i="42"/>
  <c r="AH36" i="42"/>
  <c r="AH37" i="42" s="1"/>
  <c r="AG36" i="42"/>
  <c r="AF36" i="42"/>
  <c r="AE36" i="42"/>
  <c r="AD36" i="42"/>
  <c r="AC36" i="42"/>
  <c r="AB36" i="42"/>
  <c r="AA36" i="42"/>
  <c r="Z36" i="42"/>
  <c r="Y36" i="42"/>
  <c r="X36" i="42"/>
  <c r="X37" i="42" s="1"/>
  <c r="W36" i="42"/>
  <c r="V36" i="42"/>
  <c r="U36" i="42"/>
  <c r="T36" i="42"/>
  <c r="T37" i="42" s="1"/>
  <c r="S36" i="42"/>
  <c r="R36" i="42"/>
  <c r="R37" i="42" s="1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M28" i="42" s="1"/>
  <c r="AK27" i="42"/>
  <c r="F26" i="42"/>
  <c r="AN25" i="42"/>
  <c r="AN26" i="42" s="1"/>
  <c r="AM25" i="42"/>
  <c r="AL25" i="42"/>
  <c r="AK25" i="42"/>
  <c r="AJ25" i="42"/>
  <c r="AN23" i="42"/>
  <c r="AM23" i="42"/>
  <c r="AM24" i="42" s="1"/>
  <c r="AL23" i="42"/>
  <c r="AK23" i="42"/>
  <c r="AN21" i="42"/>
  <c r="AM21" i="42"/>
  <c r="AL21" i="42"/>
  <c r="AK21" i="42"/>
  <c r="AJ21" i="42"/>
  <c r="AM20" i="42"/>
  <c r="AL20" i="42"/>
  <c r="AK20" i="42"/>
  <c r="AJ20" i="42"/>
  <c r="AI20" i="42"/>
  <c r="AH20" i="42"/>
  <c r="U20" i="42"/>
  <c r="T20" i="42"/>
  <c r="S20" i="42"/>
  <c r="R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M16" i="42"/>
  <c r="AN14" i="42"/>
  <c r="AM14" i="42"/>
  <c r="AL14" i="42"/>
  <c r="AK14" i="42"/>
  <c r="AJ14" i="42"/>
  <c r="AI14" i="42"/>
  <c r="V14" i="42"/>
  <c r="AG13" i="42"/>
  <c r="AF13" i="42"/>
  <c r="AE13" i="42"/>
  <c r="AD13" i="42"/>
  <c r="AC13" i="42"/>
  <c r="AD14" i="42" s="1"/>
  <c r="AB13" i="42"/>
  <c r="AA13" i="42"/>
  <c r="Z13" i="42"/>
  <c r="Y13" i="42"/>
  <c r="X13" i="42"/>
  <c r="W13" i="42"/>
  <c r="V13" i="42"/>
  <c r="U13" i="42"/>
  <c r="U14" i="42" s="1"/>
  <c r="T13" i="42"/>
  <c r="S13" i="42"/>
  <c r="T14" i="42" s="1"/>
  <c r="R13" i="42"/>
  <c r="Q13" i="42"/>
  <c r="P13" i="42"/>
  <c r="P14" i="42" s="1"/>
  <c r="O13" i="42"/>
  <c r="O14" i="42" s="1"/>
  <c r="N13" i="42"/>
  <c r="M13" i="42"/>
  <c r="L13" i="42"/>
  <c r="K13" i="42"/>
  <c r="J13" i="42"/>
  <c r="I13" i="42"/>
  <c r="H13" i="42"/>
  <c r="G13" i="42"/>
  <c r="F13" i="42"/>
  <c r="E13" i="42"/>
  <c r="AN12" i="42"/>
  <c r="AM12" i="42"/>
  <c r="AL12" i="42"/>
  <c r="AK12" i="42"/>
  <c r="AJ12" i="42"/>
  <c r="AI12" i="42"/>
  <c r="W12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S10" i="42" s="1"/>
  <c r="Q9" i="42"/>
  <c r="R10" i="42" s="1"/>
  <c r="P9" i="42"/>
  <c r="O9" i="42"/>
  <c r="N9" i="42"/>
  <c r="M9" i="42"/>
  <c r="L9" i="42"/>
  <c r="K9" i="42"/>
  <c r="J9" i="42"/>
  <c r="I9" i="42"/>
  <c r="H9" i="42"/>
  <c r="G9" i="42"/>
  <c r="F9" i="42"/>
  <c r="E9" i="42"/>
  <c r="AN7" i="42"/>
  <c r="AN8" i="42" s="1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X8" i="42" s="1"/>
  <c r="W7" i="42"/>
  <c r="V7" i="42"/>
  <c r="U7" i="42"/>
  <c r="T7" i="42"/>
  <c r="S7" i="42"/>
  <c r="R7" i="42"/>
  <c r="S8" i="42" s="1"/>
  <c r="Q7" i="42"/>
  <c r="R8" i="42" s="1"/>
  <c r="AI6" i="42"/>
  <c r="S6" i="42"/>
  <c r="AN5" i="42"/>
  <c r="AM5" i="42"/>
  <c r="AL5" i="42"/>
  <c r="AK5" i="42"/>
  <c r="AJ5" i="42"/>
  <c r="AJ6" i="42" s="1"/>
  <c r="AI5" i="42"/>
  <c r="AH5" i="42"/>
  <c r="AG5" i="42"/>
  <c r="AH6" i="42" s="1"/>
  <c r="AF5" i="42"/>
  <c r="AE5" i="42"/>
  <c r="AD5" i="42"/>
  <c r="AC5" i="42"/>
  <c r="AB5" i="42"/>
  <c r="AA5" i="42"/>
  <c r="Z5" i="42"/>
  <c r="Y5" i="42"/>
  <c r="Y6" i="42" s="1"/>
  <c r="X5" i="42"/>
  <c r="W5" i="42"/>
  <c r="V5" i="42"/>
  <c r="U5" i="42"/>
  <c r="T5" i="42"/>
  <c r="T6" i="42" s="1"/>
  <c r="S5" i="42"/>
  <c r="R5" i="42"/>
  <c r="Q5" i="42"/>
  <c r="P5" i="42"/>
  <c r="O5" i="42"/>
  <c r="P6" i="42" s="1"/>
  <c r="N5" i="42"/>
  <c r="M5" i="42"/>
  <c r="L5" i="42"/>
  <c r="K5" i="42"/>
  <c r="J5" i="42"/>
  <c r="I5" i="42"/>
  <c r="H5" i="42"/>
  <c r="G5" i="42"/>
  <c r="F5" i="42"/>
  <c r="E5" i="42"/>
  <c r="AL166" i="43"/>
  <c r="AK166" i="43"/>
  <c r="O138" i="43"/>
  <c r="N138" i="43"/>
  <c r="M138" i="43"/>
  <c r="L138" i="43"/>
  <c r="K138" i="43"/>
  <c r="J138" i="43"/>
  <c r="I138" i="43"/>
  <c r="H138" i="43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T132" i="43"/>
  <c r="T131" i="43" s="1"/>
  <c r="S132" i="43"/>
  <c r="S131" i="43" s="1"/>
  <c r="R132" i="43"/>
  <c r="R131" i="43" s="1"/>
  <c r="Q132" i="43"/>
  <c r="Q131" i="43" s="1"/>
  <c r="P132" i="43"/>
  <c r="P131" i="43" s="1"/>
  <c r="O132" i="43"/>
  <c r="I132" i="43"/>
  <c r="I131" i="43" s="1"/>
  <c r="Z131" i="43"/>
  <c r="Y131" i="43"/>
  <c r="X131" i="43"/>
  <c r="W131" i="43"/>
  <c r="V131" i="43"/>
  <c r="U131" i="43"/>
  <c r="O126" i="43"/>
  <c r="O125" i="43" s="1"/>
  <c r="I126" i="43"/>
  <c r="I125" i="43" s="1"/>
  <c r="H126" i="43"/>
  <c r="H125" i="43" s="1"/>
  <c r="G126" i="43"/>
  <c r="G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K121" i="43" s="1"/>
  <c r="K120" i="43" s="1"/>
  <c r="L121" i="43"/>
  <c r="L120" i="43" s="1"/>
  <c r="I121" i="43"/>
  <c r="I120" i="43" s="1"/>
  <c r="E121" i="43"/>
  <c r="E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P113" i="43"/>
  <c r="P6" i="43" s="1"/>
  <c r="O113" i="43"/>
  <c r="O6" i="43" s="1"/>
  <c r="P7" i="43" s="1"/>
  <c r="N113" i="43"/>
  <c r="N6" i="43" s="1"/>
  <c r="M113" i="43"/>
  <c r="M6" i="43" s="1"/>
  <c r="L113" i="43"/>
  <c r="L6" i="43" s="1"/>
  <c r="K113" i="43"/>
  <c r="K6" i="43" s="1"/>
  <c r="J113" i="43"/>
  <c r="J6" i="43" s="1"/>
  <c r="K7" i="43" s="1"/>
  <c r="I113" i="43"/>
  <c r="H113" i="43"/>
  <c r="G113" i="43"/>
  <c r="F113" i="43"/>
  <c r="E113" i="43"/>
  <c r="AP112" i="43"/>
  <c r="P110" i="43"/>
  <c r="P4" i="43" s="1"/>
  <c r="O110" i="43"/>
  <c r="O4" i="43" s="1"/>
  <c r="N110" i="43"/>
  <c r="N4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G110" i="43"/>
  <c r="G4" i="43" s="1"/>
  <c r="F110" i="43"/>
  <c r="E110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G100" i="43"/>
  <c r="S100" i="43"/>
  <c r="AN99" i="43"/>
  <c r="AM99" i="43"/>
  <c r="AL99" i="43"/>
  <c r="AK99" i="43"/>
  <c r="AJ99" i="43"/>
  <c r="AI99" i="43"/>
  <c r="AH99" i="43"/>
  <c r="AH100" i="43" s="1"/>
  <c r="AG99" i="43"/>
  <c r="AF99" i="43"/>
  <c r="AE99" i="43"/>
  <c r="AD99" i="43"/>
  <c r="AC99" i="43"/>
  <c r="AB99" i="43"/>
  <c r="AA99" i="43"/>
  <c r="Z99" i="43"/>
  <c r="Y99" i="43"/>
  <c r="Y100" i="43" s="1"/>
  <c r="X99" i="43"/>
  <c r="W99" i="43"/>
  <c r="V99" i="43"/>
  <c r="U99" i="43"/>
  <c r="T99" i="43"/>
  <c r="S99" i="43"/>
  <c r="R99" i="43"/>
  <c r="R100" i="43" s="1"/>
  <c r="Q99" i="43"/>
  <c r="Q100" i="43" s="1"/>
  <c r="P99" i="43"/>
  <c r="O99" i="43"/>
  <c r="N99" i="43"/>
  <c r="M99" i="43"/>
  <c r="L99" i="43"/>
  <c r="K99" i="43"/>
  <c r="J99" i="43"/>
  <c r="I99" i="43"/>
  <c r="I100" i="43" s="1"/>
  <c r="H99" i="43"/>
  <c r="G99" i="43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L79" i="43"/>
  <c r="AK79" i="43"/>
  <c r="AJ79" i="43"/>
  <c r="AJ17" i="43" s="1"/>
  <c r="AI79" i="43"/>
  <c r="AI17" i="43" s="1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C17" i="43" s="1"/>
  <c r="AB79" i="43"/>
  <c r="AB17" i="43" s="1"/>
  <c r="AA79" i="43"/>
  <c r="AA17" i="43" s="1"/>
  <c r="Z79" i="43"/>
  <c r="Z17" i="43" s="1"/>
  <c r="Y79" i="43"/>
  <c r="Y17" i="43" s="1"/>
  <c r="X79" i="43"/>
  <c r="X17" i="43" s="1"/>
  <c r="W79" i="43"/>
  <c r="V79" i="43"/>
  <c r="U79" i="43"/>
  <c r="T79" i="43"/>
  <c r="T17" i="43" s="1"/>
  <c r="S79" i="43"/>
  <c r="S17" i="43" s="1"/>
  <c r="R79" i="43"/>
  <c r="Q79" i="43"/>
  <c r="Q17" i="43" s="1"/>
  <c r="P79" i="43"/>
  <c r="P17" i="43" s="1"/>
  <c r="O79" i="43"/>
  <c r="N79" i="43"/>
  <c r="N17" i="43" s="1"/>
  <c r="M79" i="43"/>
  <c r="L79" i="43"/>
  <c r="K79" i="43"/>
  <c r="K17" i="43" s="1"/>
  <c r="J79" i="43"/>
  <c r="J17" i="43" s="1"/>
  <c r="I79" i="43"/>
  <c r="I17" i="43" s="1"/>
  <c r="H79" i="43"/>
  <c r="G79" i="43"/>
  <c r="F79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Y69" i="43"/>
  <c r="AN68" i="43"/>
  <c r="AM68" i="43"/>
  <c r="AL68" i="43"/>
  <c r="AK68" i="43"/>
  <c r="AJ68" i="43"/>
  <c r="AI68" i="43"/>
  <c r="AH68" i="43"/>
  <c r="AG68" i="43"/>
  <c r="AG69" i="43" s="1"/>
  <c r="AF68" i="43"/>
  <c r="AE68" i="43"/>
  <c r="AF69" i="43" s="1"/>
  <c r="AD68" i="43"/>
  <c r="AE69" i="43" s="1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I69" i="43" s="1"/>
  <c r="G68" i="43"/>
  <c r="F68" i="43"/>
  <c r="E68" i="43"/>
  <c r="P67" i="43"/>
  <c r="AN66" i="43"/>
  <c r="AM66" i="43"/>
  <c r="AL66" i="43"/>
  <c r="AK66" i="43"/>
  <c r="AJ66" i="43"/>
  <c r="AI66" i="43"/>
  <c r="AH66" i="43"/>
  <c r="AG66" i="43"/>
  <c r="AF66" i="43"/>
  <c r="AF67" i="43" s="1"/>
  <c r="AE66" i="43"/>
  <c r="AD66" i="43"/>
  <c r="AC66" i="43"/>
  <c r="AB66" i="43"/>
  <c r="AA66" i="43"/>
  <c r="Z66" i="43"/>
  <c r="Y66" i="43"/>
  <c r="X66" i="43"/>
  <c r="W66" i="43"/>
  <c r="V66" i="43"/>
  <c r="U66" i="43"/>
  <c r="V67" i="43" s="1"/>
  <c r="T66" i="43"/>
  <c r="S66" i="43"/>
  <c r="R66" i="43"/>
  <c r="Q66" i="43"/>
  <c r="P66" i="43"/>
  <c r="O66" i="43"/>
  <c r="N66" i="43"/>
  <c r="O67" i="43" s="1"/>
  <c r="M66" i="43"/>
  <c r="L66" i="43"/>
  <c r="K66" i="43"/>
  <c r="J66" i="43"/>
  <c r="I66" i="43"/>
  <c r="H66" i="43"/>
  <c r="G66" i="43"/>
  <c r="F66" i="43"/>
  <c r="E66" i="43"/>
  <c r="F67" i="43" s="1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K58" i="43"/>
  <c r="AL57" i="43"/>
  <c r="AK57" i="43"/>
  <c r="AJ57" i="43"/>
  <c r="AI57" i="43"/>
  <c r="AH57" i="43"/>
  <c r="AG57" i="43"/>
  <c r="AF57" i="43"/>
  <c r="AF58" i="43" s="1"/>
  <c r="AE57" i="43"/>
  <c r="AE58" i="43" s="1"/>
  <c r="AD57" i="43"/>
  <c r="AC57" i="43"/>
  <c r="AB57" i="43"/>
  <c r="AA57" i="43"/>
  <c r="Z57" i="43"/>
  <c r="Y57" i="43"/>
  <c r="X57" i="43"/>
  <c r="Y58" i="43" s="1"/>
  <c r="W57" i="43"/>
  <c r="X58" i="43" s="1"/>
  <c r="V57" i="43"/>
  <c r="U57" i="43"/>
  <c r="T57" i="43"/>
  <c r="S57" i="43"/>
  <c r="R57" i="43"/>
  <c r="Q57" i="43"/>
  <c r="P57" i="43"/>
  <c r="O57" i="43"/>
  <c r="N57" i="43"/>
  <c r="M57" i="43"/>
  <c r="N58" i="43" s="1"/>
  <c r="L57" i="43"/>
  <c r="K57" i="43"/>
  <c r="J57" i="43"/>
  <c r="I57" i="43"/>
  <c r="H57" i="43"/>
  <c r="G57" i="43"/>
  <c r="H58" i="43" s="1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5" i="43"/>
  <c r="AN46" i="43" s="1"/>
  <c r="AL45" i="43"/>
  <c r="AL46" i="43" s="1"/>
  <c r="AK45" i="43"/>
  <c r="AJ45" i="43"/>
  <c r="AI45" i="43"/>
  <c r="AH45" i="43"/>
  <c r="AG45" i="43"/>
  <c r="AH46" i="43" s="1"/>
  <c r="AF45" i="43"/>
  <c r="AE45" i="43"/>
  <c r="AD45" i="43"/>
  <c r="AC45" i="43"/>
  <c r="AB45" i="43"/>
  <c r="AA45" i="43"/>
  <c r="Z45" i="43"/>
  <c r="Z46" i="43" s="1"/>
  <c r="Y45" i="43"/>
  <c r="X45" i="43"/>
  <c r="W45" i="43"/>
  <c r="W46" i="43" s="1"/>
  <c r="V45" i="43"/>
  <c r="V46" i="43" s="1"/>
  <c r="U45" i="43"/>
  <c r="T45" i="43"/>
  <c r="S45" i="43"/>
  <c r="R45" i="43"/>
  <c r="Q45" i="43"/>
  <c r="P45" i="43"/>
  <c r="O45" i="43"/>
  <c r="N45" i="43"/>
  <c r="M45" i="43"/>
  <c r="L45" i="43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N24" i="43"/>
  <c r="AM24" i="43"/>
  <c r="AN25" i="43" s="1"/>
  <c r="AL24" i="43"/>
  <c r="AK24" i="43"/>
  <c r="AJ24" i="43"/>
  <c r="AJ25" i="43" s="1"/>
  <c r="AI24" i="43"/>
  <c r="AH24" i="43"/>
  <c r="AG24" i="43"/>
  <c r="AF24" i="43"/>
  <c r="AG25" i="43" s="1"/>
  <c r="AE24" i="43"/>
  <c r="AD24" i="43"/>
  <c r="AC24" i="43"/>
  <c r="AB24" i="43"/>
  <c r="AB25" i="43" s="1"/>
  <c r="AA24" i="43"/>
  <c r="Z24" i="43"/>
  <c r="Y24" i="43"/>
  <c r="Y25" i="43" s="1"/>
  <c r="X24" i="43"/>
  <c r="W24" i="43"/>
  <c r="X25" i="43" s="1"/>
  <c r="V24" i="43"/>
  <c r="U24" i="43"/>
  <c r="T24" i="43"/>
  <c r="S24" i="43"/>
  <c r="R24" i="43"/>
  <c r="Q24" i="43"/>
  <c r="P24" i="43"/>
  <c r="Q25" i="43" s="1"/>
  <c r="O24" i="43"/>
  <c r="N24" i="43"/>
  <c r="M24" i="43"/>
  <c r="L24" i="43"/>
  <c r="L25" i="43" s="1"/>
  <c r="K24" i="43"/>
  <c r="J24" i="43"/>
  <c r="I24" i="43"/>
  <c r="I25" i="43" s="1"/>
  <c r="H24" i="43"/>
  <c r="G24" i="43"/>
  <c r="H25" i="43" s="1"/>
  <c r="F24" i="43"/>
  <c r="E24" i="43"/>
  <c r="P23" i="43"/>
  <c r="AN22" i="43"/>
  <c r="AM22" i="43"/>
  <c r="AL22" i="43"/>
  <c r="AK22" i="43"/>
  <c r="AJ22" i="43"/>
  <c r="AI22" i="43"/>
  <c r="AH22" i="43"/>
  <c r="AI23" i="43" s="1"/>
  <c r="AG22" i="43"/>
  <c r="AF22" i="43"/>
  <c r="AF23" i="43" s="1"/>
  <c r="AE22" i="43"/>
  <c r="AE23" i="43" s="1"/>
  <c r="AD22" i="43"/>
  <c r="AC22" i="43"/>
  <c r="AB22" i="43"/>
  <c r="AA22" i="43"/>
  <c r="Z22" i="43"/>
  <c r="Y22" i="43"/>
  <c r="X22" i="43"/>
  <c r="W22" i="43"/>
  <c r="V22" i="43"/>
  <c r="U22" i="43"/>
  <c r="V23" i="43" s="1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AN21" i="43"/>
  <c r="AD21" i="43"/>
  <c r="U21" i="43"/>
  <c r="H21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W21" i="43" s="1"/>
  <c r="U20" i="43"/>
  <c r="T20" i="43"/>
  <c r="S20" i="43"/>
  <c r="R20" i="43"/>
  <c r="Q20" i="43"/>
  <c r="P20" i="43"/>
  <c r="O20" i="43"/>
  <c r="N20" i="43"/>
  <c r="M20" i="43"/>
  <c r="N21" i="43" s="1"/>
  <c r="L20" i="43"/>
  <c r="K20" i="43"/>
  <c r="J20" i="43"/>
  <c r="J21" i="43" s="1"/>
  <c r="I20" i="43"/>
  <c r="H20" i="43"/>
  <c r="G20" i="43"/>
  <c r="F20" i="43"/>
  <c r="E20" i="43"/>
  <c r="AY18" i="43"/>
  <c r="AX18" i="43"/>
  <c r="AN18" i="43"/>
  <c r="AM18" i="43"/>
  <c r="AL18" i="43"/>
  <c r="AK18" i="43"/>
  <c r="AJ18" i="43"/>
  <c r="AK19" i="43" s="1"/>
  <c r="AI18" i="43"/>
  <c r="AI19" i="43" s="1"/>
  <c r="AH18" i="43"/>
  <c r="AG18" i="43"/>
  <c r="AF18" i="43"/>
  <c r="AE18" i="43"/>
  <c r="AD18" i="43"/>
  <c r="AE19" i="43" s="1"/>
  <c r="AC18" i="43"/>
  <c r="AB18" i="43"/>
  <c r="AC19" i="43" s="1"/>
  <c r="AA18" i="43"/>
  <c r="Z18" i="43"/>
  <c r="Y18" i="43"/>
  <c r="X18" i="43"/>
  <c r="W18" i="43"/>
  <c r="V18" i="43"/>
  <c r="U18" i="43"/>
  <c r="T18" i="43"/>
  <c r="S18" i="43"/>
  <c r="S19" i="43" s="1"/>
  <c r="R18" i="43"/>
  <c r="Q18" i="43"/>
  <c r="Q19" i="43" s="1"/>
  <c r="P18" i="43"/>
  <c r="O18" i="43"/>
  <c r="N18" i="43"/>
  <c r="O19" i="43" s="1"/>
  <c r="M18" i="43"/>
  <c r="L18" i="43"/>
  <c r="M19" i="43" s="1"/>
  <c r="K18" i="43"/>
  <c r="J18" i="43"/>
  <c r="I18" i="43"/>
  <c r="H18" i="43"/>
  <c r="G18" i="43"/>
  <c r="F18" i="43"/>
  <c r="E18" i="43"/>
  <c r="AM17" i="43"/>
  <c r="AL17" i="43"/>
  <c r="AK17" i="43"/>
  <c r="W17" i="43"/>
  <c r="V17" i="43"/>
  <c r="U17" i="43"/>
  <c r="R17" i="43"/>
  <c r="O17" i="43"/>
  <c r="M17" i="43"/>
  <c r="L17" i="43"/>
  <c r="H17" i="43"/>
  <c r="G17" i="43"/>
  <c r="F17" i="43"/>
  <c r="E17" i="43"/>
  <c r="AY16" i="43"/>
  <c r="AN43" i="43" s="1"/>
  <c r="AN44" i="43" s="1"/>
  <c r="AX16" i="43"/>
  <c r="AN35" i="43" s="1"/>
  <c r="AW16" i="43"/>
  <c r="AM43" i="43" s="1"/>
  <c r="AM44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M13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R7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AB7" i="43" s="1"/>
  <c r="Z6" i="43"/>
  <c r="AA7" i="43" s="1"/>
  <c r="Y6" i="43"/>
  <c r="Y7" i="43" s="1"/>
  <c r="X6" i="43"/>
  <c r="W6" i="43"/>
  <c r="V6" i="43"/>
  <c r="U6" i="43"/>
  <c r="T6" i="43"/>
  <c r="S6" i="43"/>
  <c r="R6" i="43"/>
  <c r="Q6" i="43"/>
  <c r="I6" i="43"/>
  <c r="H6" i="43"/>
  <c r="G6" i="43"/>
  <c r="F6" i="43"/>
  <c r="E6" i="43"/>
  <c r="AE5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Y5" i="43" s="1"/>
  <c r="W4" i="43"/>
  <c r="W5" i="43" s="1"/>
  <c r="V4" i="43"/>
  <c r="U4" i="43"/>
  <c r="T4" i="43"/>
  <c r="S4" i="43"/>
  <c r="R4" i="43"/>
  <c r="Q4" i="43"/>
  <c r="H4" i="43"/>
  <c r="I5" i="43" s="1"/>
  <c r="F4" i="43"/>
  <c r="E4" i="43"/>
  <c r="AG58" i="43" l="1"/>
  <c r="L85" i="42"/>
  <c r="U100" i="43"/>
  <c r="AK100" i="43"/>
  <c r="AN5" i="43"/>
  <c r="Q58" i="43"/>
  <c r="F14" i="42"/>
  <c r="G67" i="43"/>
  <c r="AA46" i="43"/>
  <c r="P69" i="43"/>
  <c r="O69" i="43"/>
  <c r="K85" i="42"/>
  <c r="Z5" i="43"/>
  <c r="M25" i="43"/>
  <c r="AM67" i="43"/>
  <c r="G14" i="42"/>
  <c r="AJ23" i="43"/>
  <c r="AE25" i="43"/>
  <c r="X14" i="42"/>
  <c r="AC5" i="43"/>
  <c r="AE85" i="42"/>
  <c r="H132" i="43"/>
  <c r="H131" i="43" s="1"/>
  <c r="G132" i="43"/>
  <c r="G131" i="43" s="1"/>
  <c r="X6" i="42"/>
  <c r="P85" i="42"/>
  <c r="O21" i="43"/>
  <c r="I6" i="42"/>
  <c r="J6" i="42"/>
  <c r="AE12" i="42"/>
  <c r="AL19" i="43"/>
  <c r="X23" i="43"/>
  <c r="J10" i="42"/>
  <c r="Z10" i="42"/>
  <c r="AE81" i="42"/>
  <c r="AN83" i="42"/>
  <c r="G19" i="43"/>
  <c r="AM19" i="43"/>
  <c r="K6" i="42"/>
  <c r="AE8" i="42"/>
  <c r="K10" i="42"/>
  <c r="AL79" i="42"/>
  <c r="J5" i="43"/>
  <c r="AL26" i="42"/>
  <c r="Z7" i="43"/>
  <c r="K46" i="43"/>
  <c r="AC25" i="43"/>
  <c r="S58" i="43"/>
  <c r="AL67" i="43"/>
  <c r="Q69" i="43"/>
  <c r="AB85" i="42"/>
  <c r="W67" i="43"/>
  <c r="W14" i="42"/>
  <c r="AK22" i="42"/>
  <c r="T23" i="43"/>
  <c r="O25" i="43"/>
  <c r="H14" i="42"/>
  <c r="AL22" i="42"/>
  <c r="M12" i="42"/>
  <c r="AC12" i="42"/>
  <c r="O85" i="42"/>
  <c r="H6" i="42"/>
  <c r="AN6" i="42"/>
  <c r="N12" i="42"/>
  <c r="AD12" i="42"/>
  <c r="AE21" i="43"/>
  <c r="AC8" i="42"/>
  <c r="O12" i="42"/>
  <c r="AJ79" i="42"/>
  <c r="F19" i="43"/>
  <c r="AF21" i="43"/>
  <c r="AD8" i="42"/>
  <c r="T65" i="42"/>
  <c r="O81" i="42"/>
  <c r="AA10" i="42"/>
  <c r="F79" i="42"/>
  <c r="V79" i="42"/>
  <c r="AF8" i="42"/>
  <c r="R67" i="42"/>
  <c r="G79" i="42"/>
  <c r="AM79" i="42"/>
  <c r="I19" i="43"/>
  <c r="X7" i="43"/>
  <c r="H100" i="43"/>
  <c r="X100" i="43"/>
  <c r="AN100" i="43"/>
  <c r="AM26" i="42"/>
  <c r="W37" i="42"/>
  <c r="P63" i="42"/>
  <c r="AF63" i="42"/>
  <c r="J138" i="42"/>
  <c r="J23" i="42" s="1"/>
  <c r="K24" i="42" s="1"/>
  <c r="Y19" i="43"/>
  <c r="R25" i="43"/>
  <c r="O46" i="43"/>
  <c r="X67" i="43"/>
  <c r="AH69" i="43"/>
  <c r="J100" i="43"/>
  <c r="AG8" i="42"/>
  <c r="Z37" i="42"/>
  <c r="I65" i="42"/>
  <c r="P81" i="42"/>
  <c r="I23" i="43"/>
  <c r="V58" i="43"/>
  <c r="AA100" i="43"/>
  <c r="N5" i="43"/>
  <c r="O120" i="43"/>
  <c r="I137" i="43"/>
  <c r="Z65" i="42"/>
  <c r="I79" i="42"/>
  <c r="Q85" i="42"/>
  <c r="L94" i="42"/>
  <c r="AB94" i="42"/>
  <c r="AC7" i="43"/>
  <c r="S21" i="43"/>
  <c r="Q46" i="43"/>
  <c r="AB100" i="43"/>
  <c r="AE6" i="42"/>
  <c r="L37" i="42"/>
  <c r="U67" i="42"/>
  <c r="AF5" i="43"/>
  <c r="AA23" i="43"/>
  <c r="U69" i="43"/>
  <c r="AF6" i="42"/>
  <c r="V67" i="42"/>
  <c r="L79" i="42"/>
  <c r="AB79" i="42"/>
  <c r="AJ81" i="42"/>
  <c r="T85" i="42"/>
  <c r="G69" i="43"/>
  <c r="V8" i="42"/>
  <c r="AL8" i="42"/>
  <c r="G12" i="42"/>
  <c r="AF14" i="42"/>
  <c r="AE37" i="42"/>
  <c r="AN63" i="42"/>
  <c r="AD65" i="42"/>
  <c r="AG7" i="43"/>
  <c r="O23" i="43"/>
  <c r="AN69" i="43"/>
  <c r="W8" i="42"/>
  <c r="AM8" i="42"/>
  <c r="H12" i="42"/>
  <c r="X12" i="42"/>
  <c r="Q14" i="42"/>
  <c r="AL24" i="42"/>
  <c r="P37" i="42"/>
  <c r="AF37" i="42"/>
  <c r="R69" i="43"/>
  <c r="AG5" i="43"/>
  <c r="S46" i="43"/>
  <c r="V12" i="42"/>
  <c r="N37" i="42"/>
  <c r="W63" i="42"/>
  <c r="T81" i="42"/>
  <c r="AJ85" i="42"/>
  <c r="W69" i="43"/>
  <c r="O37" i="42"/>
  <c r="N65" i="42"/>
  <c r="Q7" i="43"/>
  <c r="AI7" i="43"/>
  <c r="P19" i="43"/>
  <c r="AF19" i="43"/>
  <c r="AE67" i="43"/>
  <c r="T10" i="42"/>
  <c r="AN37" i="42"/>
  <c r="J63" i="42"/>
  <c r="Z63" i="42"/>
  <c r="P65" i="42"/>
  <c r="J67" i="42"/>
  <c r="Z67" i="42"/>
  <c r="H81" i="42"/>
  <c r="X81" i="42"/>
  <c r="AN81" i="42"/>
  <c r="AM85" i="42"/>
  <c r="R94" i="42"/>
  <c r="AH94" i="42"/>
  <c r="AE46" i="43"/>
  <c r="S63" i="42"/>
  <c r="F58" i="43"/>
  <c r="J65" i="42"/>
  <c r="I83" i="42"/>
  <c r="J67" i="43"/>
  <c r="L100" i="43"/>
  <c r="J83" i="42"/>
  <c r="AH85" i="42"/>
  <c r="M94" i="42"/>
  <c r="K23" i="43"/>
  <c r="K83" i="42"/>
  <c r="F12" i="42"/>
  <c r="W67" i="42"/>
  <c r="Y85" i="42"/>
  <c r="T94" i="42"/>
  <c r="F135" i="42"/>
  <c r="F21" i="42" s="1"/>
  <c r="AH25" i="43"/>
  <c r="H67" i="43"/>
  <c r="AN67" i="43"/>
  <c r="M10" i="42"/>
  <c r="J37" i="42"/>
  <c r="AF81" i="42"/>
  <c r="H83" i="42"/>
  <c r="AF85" i="42"/>
  <c r="AH21" i="43"/>
  <c r="AL58" i="43"/>
  <c r="K100" i="43"/>
  <c r="AI21" i="43"/>
  <c r="R81" i="42"/>
  <c r="AC94" i="42"/>
  <c r="AK69" i="43"/>
  <c r="N14" i="42"/>
  <c r="M37" i="42"/>
  <c r="Q6" i="42"/>
  <c r="AE14" i="42"/>
  <c r="AM69" i="43"/>
  <c r="T7" i="43"/>
  <c r="AJ7" i="43"/>
  <c r="Z21" i="43"/>
  <c r="AG23" i="43"/>
  <c r="X69" i="43"/>
  <c r="T100" i="43"/>
  <c r="AJ100" i="43"/>
  <c r="W6" i="42"/>
  <c r="AB12" i="42"/>
  <c r="S65" i="42"/>
  <c r="W58" i="43"/>
  <c r="Z100" i="43"/>
  <c r="AN79" i="42"/>
  <c r="AJ94" i="42"/>
  <c r="M135" i="42"/>
  <c r="M21" i="42" s="1"/>
  <c r="L138" i="42"/>
  <c r="L23" i="42" s="1"/>
  <c r="L24" i="42" s="1"/>
  <c r="V141" i="42"/>
  <c r="V25" i="42" s="1"/>
  <c r="V26" i="42" s="1"/>
  <c r="AH7" i="43"/>
  <c r="M121" i="43"/>
  <c r="M120" i="43" s="1"/>
  <c r="N135" i="42"/>
  <c r="N21" i="42" s="1"/>
  <c r="N22" i="42" s="1"/>
  <c r="AA141" i="42"/>
  <c r="AA25" i="42" s="1"/>
  <c r="AB26" i="42" s="1"/>
  <c r="Q23" i="43"/>
  <c r="R46" i="43"/>
  <c r="S7" i="43"/>
  <c r="F21" i="43"/>
  <c r="V21" i="43"/>
  <c r="AK21" i="43"/>
  <c r="G23" i="43"/>
  <c r="W23" i="43"/>
  <c r="AL23" i="43"/>
  <c r="M46" i="43"/>
  <c r="AB46" i="43"/>
  <c r="L58" i="43"/>
  <c r="AB58" i="43"/>
  <c r="I67" i="43"/>
  <c r="Y67" i="43"/>
  <c r="L7" i="43"/>
  <c r="N121" i="43"/>
  <c r="N120" i="43" s="1"/>
  <c r="AA6" i="42"/>
  <c r="T8" i="42"/>
  <c r="L14" i="42"/>
  <c r="AC14" i="42"/>
  <c r="AM22" i="42"/>
  <c r="H79" i="42"/>
  <c r="AM81" i="42"/>
  <c r="AI83" i="42"/>
  <c r="AI85" i="42"/>
  <c r="R135" i="42"/>
  <c r="R21" i="42" s="1"/>
  <c r="R22" i="42" s="1"/>
  <c r="K5" i="43"/>
  <c r="S135" i="42"/>
  <c r="S21" i="42" s="1"/>
  <c r="AH138" i="42"/>
  <c r="AH23" i="42" s="1"/>
  <c r="AI24" i="42" s="1"/>
  <c r="AC141" i="42"/>
  <c r="AC25" i="42" s="1"/>
  <c r="AC26" i="42" s="1"/>
  <c r="X5" i="43"/>
  <c r="AM46" i="43"/>
  <c r="U7" i="43"/>
  <c r="AK7" i="43"/>
  <c r="G21" i="43"/>
  <c r="AM21" i="43"/>
  <c r="H23" i="43"/>
  <c r="AN23" i="43"/>
  <c r="Z25" i="43"/>
  <c r="N46" i="43"/>
  <c r="AD46" i="43"/>
  <c r="O58" i="43"/>
  <c r="AD58" i="43"/>
  <c r="L6" i="42"/>
  <c r="AB6" i="42"/>
  <c r="U8" i="42"/>
  <c r="AK8" i="42"/>
  <c r="L10" i="42"/>
  <c r="AB10" i="42"/>
  <c r="L12" i="42"/>
  <c r="AK26" i="42"/>
  <c r="K65" i="42"/>
  <c r="T135" i="42"/>
  <c r="T21" i="42" s="1"/>
  <c r="AD141" i="42"/>
  <c r="AD25" i="42" s="1"/>
  <c r="P21" i="43"/>
  <c r="J25" i="43"/>
  <c r="M5" i="43"/>
  <c r="X21" i="43"/>
  <c r="Y23" i="43"/>
  <c r="P58" i="43"/>
  <c r="N67" i="43"/>
  <c r="J69" i="43"/>
  <c r="Z69" i="43"/>
  <c r="H69" i="43"/>
  <c r="AI100" i="43"/>
  <c r="O137" i="43"/>
  <c r="J137" i="43"/>
  <c r="L65" i="42"/>
  <c r="AB67" i="42"/>
  <c r="Y81" i="42"/>
  <c r="G81" i="42"/>
  <c r="G94" i="42"/>
  <c r="W94" i="42"/>
  <c r="U135" i="42"/>
  <c r="U21" i="42" s="1"/>
  <c r="U22" i="42" s="1"/>
  <c r="AH141" i="42"/>
  <c r="AH25" i="42" s="1"/>
  <c r="W19" i="43"/>
  <c r="W25" i="43"/>
  <c r="O10" i="42"/>
  <c r="R65" i="42"/>
  <c r="V135" i="42"/>
  <c r="V21" i="42" s="1"/>
  <c r="V22" i="42" s="1"/>
  <c r="AI141" i="42"/>
  <c r="AI25" i="42" s="1"/>
  <c r="AJ26" i="42" s="1"/>
  <c r="AA135" i="42"/>
  <c r="AA21" i="42" s="1"/>
  <c r="AB22" i="42" s="1"/>
  <c r="R5" i="43"/>
  <c r="AH5" i="43"/>
  <c r="F7" i="43"/>
  <c r="H19" i="43"/>
  <c r="X19" i="43"/>
  <c r="AN19" i="43"/>
  <c r="K21" i="43"/>
  <c r="AA21" i="43"/>
  <c r="L23" i="43"/>
  <c r="AB23" i="43"/>
  <c r="AI46" i="43"/>
  <c r="M69" i="43"/>
  <c r="AC69" i="43"/>
  <c r="Y8" i="42"/>
  <c r="P12" i="42"/>
  <c r="AF12" i="42"/>
  <c r="F37" i="42"/>
  <c r="V37" i="42"/>
  <c r="AL37" i="42"/>
  <c r="R63" i="42"/>
  <c r="AH63" i="42"/>
  <c r="O67" i="42"/>
  <c r="L81" i="42"/>
  <c r="AB81" i="42"/>
  <c r="AB135" i="42"/>
  <c r="AB21" i="42" s="1"/>
  <c r="J141" i="42"/>
  <c r="J25" i="42" s="1"/>
  <c r="J26" i="42" s="1"/>
  <c r="AH144" i="42"/>
  <c r="AH27" i="42" s="1"/>
  <c r="W79" i="42"/>
  <c r="AA83" i="42"/>
  <c r="S94" i="42"/>
  <c r="AC135" i="42"/>
  <c r="AC21" i="42" s="1"/>
  <c r="AC22" i="42" s="1"/>
  <c r="K141" i="42"/>
  <c r="K25" i="42" s="1"/>
  <c r="AN36" i="43"/>
  <c r="AC21" i="43"/>
  <c r="AD23" i="43"/>
  <c r="T46" i="43"/>
  <c r="AJ46" i="43"/>
  <c r="T58" i="43"/>
  <c r="AJ58" i="43"/>
  <c r="Q67" i="43"/>
  <c r="AG67" i="43"/>
  <c r="F121" i="43"/>
  <c r="F120" i="43" s="1"/>
  <c r="R6" i="42"/>
  <c r="M24" i="42"/>
  <c r="G37" i="42"/>
  <c r="AM37" i="42"/>
  <c r="AD135" i="42"/>
  <c r="AD21" i="42" s="1"/>
  <c r="M141" i="42"/>
  <c r="M25" i="42" s="1"/>
  <c r="AF25" i="43"/>
  <c r="AK5" i="43"/>
  <c r="J7" i="43"/>
  <c r="K19" i="43"/>
  <c r="R67" i="43"/>
  <c r="M100" i="43"/>
  <c r="AC100" i="43"/>
  <c r="G121" i="43"/>
  <c r="G120" i="43" s="1"/>
  <c r="H37" i="42"/>
  <c r="S67" i="42"/>
  <c r="AH135" i="42"/>
  <c r="AH21" i="42" s="1"/>
  <c r="N141" i="42"/>
  <c r="N25" i="42" s="1"/>
  <c r="H121" i="43"/>
  <c r="H120" i="43" s="1"/>
  <c r="AG6" i="42"/>
  <c r="U12" i="42"/>
  <c r="AL28" i="42"/>
  <c r="AI65" i="42"/>
  <c r="W81" i="42"/>
  <c r="R83" i="42"/>
  <c r="E135" i="42"/>
  <c r="E21" i="42" s="1"/>
  <c r="F22" i="42" s="1"/>
  <c r="AI135" i="42"/>
  <c r="AI21" i="42" s="1"/>
  <c r="AJ65" i="42"/>
  <c r="AD83" i="42"/>
  <c r="R85" i="42"/>
  <c r="O94" i="42"/>
  <c r="AE94" i="42"/>
  <c r="P100" i="43"/>
  <c r="AF100" i="43"/>
  <c r="J121" i="43"/>
  <c r="J120" i="43" s="1"/>
  <c r="AA67" i="42"/>
  <c r="X83" i="42"/>
  <c r="J135" i="42"/>
  <c r="J21" i="42" s="1"/>
  <c r="K22" i="42" s="1"/>
  <c r="T141" i="42"/>
  <c r="T25" i="42" s="1"/>
  <c r="U26" i="42" s="1"/>
  <c r="T25" i="43"/>
  <c r="AD19" i="43"/>
  <c r="R21" i="43"/>
  <c r="S23" i="43"/>
  <c r="F25" i="43"/>
  <c r="U25" i="43"/>
  <c r="AK25" i="43"/>
  <c r="Y46" i="43"/>
  <c r="I58" i="43"/>
  <c r="I14" i="42"/>
  <c r="Y14" i="42"/>
  <c r="AJ22" i="42"/>
  <c r="AN28" i="42"/>
  <c r="AB37" i="42"/>
  <c r="F65" i="42"/>
  <c r="V65" i="42"/>
  <c r="AL65" i="42"/>
  <c r="AH14" i="42"/>
  <c r="AG14" i="42"/>
  <c r="U10" i="42"/>
  <c r="I12" i="42"/>
  <c r="AH12" i="42"/>
  <c r="AG12" i="42"/>
  <c r="J14" i="42"/>
  <c r="R14" i="42"/>
  <c r="Z14" i="42"/>
  <c r="AI28" i="42"/>
  <c r="AA8" i="42"/>
  <c r="AJ8" i="42"/>
  <c r="AI8" i="42"/>
  <c r="F10" i="42"/>
  <c r="V10" i="42"/>
  <c r="AD10" i="42"/>
  <c r="W10" i="42"/>
  <c r="AN22" i="42"/>
  <c r="AN24" i="42"/>
  <c r="F83" i="42"/>
  <c r="G83" i="42"/>
  <c r="N83" i="42"/>
  <c r="O83" i="42"/>
  <c r="V83" i="42"/>
  <c r="W83" i="42"/>
  <c r="AL83" i="42"/>
  <c r="AM83" i="42"/>
  <c r="AG144" i="42"/>
  <c r="AG27" i="42" s="1"/>
  <c r="AG28" i="42" s="1"/>
  <c r="Y144" i="42"/>
  <c r="Y27" i="42" s="1"/>
  <c r="Q144" i="42"/>
  <c r="Q27" i="42" s="1"/>
  <c r="I144" i="42"/>
  <c r="I27" i="42" s="1"/>
  <c r="AF144" i="42"/>
  <c r="AF27" i="42" s="1"/>
  <c r="X144" i="42"/>
  <c r="X27" i="42" s="1"/>
  <c r="P144" i="42"/>
  <c r="P27" i="42" s="1"/>
  <c r="H144" i="42"/>
  <c r="H27" i="42" s="1"/>
  <c r="AE144" i="42"/>
  <c r="AE27" i="42" s="1"/>
  <c r="W144" i="42"/>
  <c r="W27" i="42" s="1"/>
  <c r="O144" i="42"/>
  <c r="O27" i="42" s="1"/>
  <c r="G144" i="42"/>
  <c r="G27" i="42" s="1"/>
  <c r="AD144" i="42"/>
  <c r="AD27" i="42" s="1"/>
  <c r="S144" i="42"/>
  <c r="S27" i="42" s="1"/>
  <c r="E144" i="42"/>
  <c r="E27" i="42" s="1"/>
  <c r="AC144" i="42"/>
  <c r="AC27" i="42" s="1"/>
  <c r="R144" i="42"/>
  <c r="R27" i="42" s="1"/>
  <c r="AB144" i="42"/>
  <c r="AB27" i="42" s="1"/>
  <c r="N144" i="42"/>
  <c r="N27" i="42" s="1"/>
  <c r="AA144" i="42"/>
  <c r="AA27" i="42" s="1"/>
  <c r="J144" i="42"/>
  <c r="J27" i="42" s="1"/>
  <c r="T144" i="42"/>
  <c r="T27" i="42" s="1"/>
  <c r="M144" i="42"/>
  <c r="M27" i="42" s="1"/>
  <c r="Z144" i="42"/>
  <c r="Z27" i="42" s="1"/>
  <c r="F144" i="42"/>
  <c r="F27" i="42" s="1"/>
  <c r="AJ27" i="42"/>
  <c r="V144" i="42"/>
  <c r="V27" i="42" s="1"/>
  <c r="U144" i="42"/>
  <c r="U27" i="42" s="1"/>
  <c r="M6" i="42"/>
  <c r="U6" i="42"/>
  <c r="AC6" i="42"/>
  <c r="AK6" i="42"/>
  <c r="G10" i="42"/>
  <c r="AN94" i="42"/>
  <c r="G6" i="42"/>
  <c r="F6" i="42"/>
  <c r="O6" i="42"/>
  <c r="N6" i="42"/>
  <c r="AD6" i="42"/>
  <c r="AM6" i="42"/>
  <c r="AL6" i="42"/>
  <c r="H67" i="42"/>
  <c r="P67" i="42"/>
  <c r="X67" i="42"/>
  <c r="H94" i="42"/>
  <c r="I94" i="42"/>
  <c r="P94" i="42"/>
  <c r="Q94" i="42"/>
  <c r="X94" i="42"/>
  <c r="Y94" i="42"/>
  <c r="AF94" i="42"/>
  <c r="AG94" i="42"/>
  <c r="AH8" i="42"/>
  <c r="Q12" i="42"/>
  <c r="M81" i="42"/>
  <c r="N81" i="42"/>
  <c r="U81" i="42"/>
  <c r="V81" i="42"/>
  <c r="AC81" i="42"/>
  <c r="AD81" i="42"/>
  <c r="AK81" i="42"/>
  <c r="AL81" i="42"/>
  <c r="AE83" i="42"/>
  <c r="K144" i="42"/>
  <c r="K27" i="42" s="1"/>
  <c r="K28" i="42" s="1"/>
  <c r="Z8" i="42"/>
  <c r="AC10" i="42"/>
  <c r="Y12" i="42"/>
  <c r="AB8" i="42"/>
  <c r="V6" i="42"/>
  <c r="N10" i="42"/>
  <c r="L144" i="42"/>
  <c r="L27" i="42" s="1"/>
  <c r="K14" i="42"/>
  <c r="AA14" i="42"/>
  <c r="Q67" i="42"/>
  <c r="T79" i="42"/>
  <c r="U79" i="42"/>
  <c r="AC79" i="42"/>
  <c r="AA63" i="42"/>
  <c r="Q10" i="42"/>
  <c r="P10" i="42"/>
  <c r="S12" i="42"/>
  <c r="T12" i="42"/>
  <c r="L63" i="42"/>
  <c r="M85" i="42"/>
  <c r="U85" i="42"/>
  <c r="AC85" i="42"/>
  <c r="AK85" i="42"/>
  <c r="T138" i="42"/>
  <c r="T23" i="42" s="1"/>
  <c r="Z6" i="42"/>
  <c r="M14" i="42"/>
  <c r="AD37" i="42"/>
  <c r="AC37" i="42"/>
  <c r="G65" i="42"/>
  <c r="O65" i="42"/>
  <c r="W65" i="42"/>
  <c r="X65" i="42"/>
  <c r="AE65" i="42"/>
  <c r="AM65" i="42"/>
  <c r="AN65" i="42"/>
  <c r="AK79" i="42"/>
  <c r="F85" i="42"/>
  <c r="N85" i="42"/>
  <c r="V85" i="42"/>
  <c r="AD85" i="42"/>
  <c r="AL85" i="42"/>
  <c r="J12" i="42"/>
  <c r="R12" i="42"/>
  <c r="AM73" i="42"/>
  <c r="AG138" i="42"/>
  <c r="AG23" i="42" s="1"/>
  <c r="AG24" i="42" s="1"/>
  <c r="Y138" i="42"/>
  <c r="Y23" i="42" s="1"/>
  <c r="Q138" i="42"/>
  <c r="Q23" i="42" s="1"/>
  <c r="I138" i="42"/>
  <c r="I23" i="42" s="1"/>
  <c r="J24" i="42" s="1"/>
  <c r="AJ23" i="42"/>
  <c r="AJ24" i="42" s="1"/>
  <c r="AF138" i="42"/>
  <c r="AF23" i="42" s="1"/>
  <c r="X138" i="42"/>
  <c r="X23" i="42" s="1"/>
  <c r="P138" i="42"/>
  <c r="P23" i="42" s="1"/>
  <c r="H138" i="42"/>
  <c r="H23" i="42" s="1"/>
  <c r="AE138" i="42"/>
  <c r="AE23" i="42" s="1"/>
  <c r="W138" i="42"/>
  <c r="W23" i="42" s="1"/>
  <c r="O138" i="42"/>
  <c r="O23" i="42" s="1"/>
  <c r="G138" i="42"/>
  <c r="G23" i="42" s="1"/>
  <c r="AD138" i="42"/>
  <c r="AD23" i="42" s="1"/>
  <c r="S138" i="42"/>
  <c r="S23" i="42" s="1"/>
  <c r="E138" i="42"/>
  <c r="E23" i="42" s="1"/>
  <c r="AC138" i="42"/>
  <c r="AC23" i="42" s="1"/>
  <c r="R138" i="42"/>
  <c r="R23" i="42" s="1"/>
  <c r="AB138" i="42"/>
  <c r="AB23" i="42" s="1"/>
  <c r="AB24" i="42" s="1"/>
  <c r="N138" i="42"/>
  <c r="N23" i="42" s="1"/>
  <c r="N24" i="42" s="1"/>
  <c r="I10" i="42"/>
  <c r="H10" i="42"/>
  <c r="Y10" i="42"/>
  <c r="X10" i="42"/>
  <c r="K12" i="42"/>
  <c r="T63" i="42"/>
  <c r="AJ63" i="42"/>
  <c r="AB14" i="42"/>
  <c r="AK24" i="42"/>
  <c r="U37" i="42"/>
  <c r="V138" i="42"/>
  <c r="V23" i="42" s="1"/>
  <c r="V24" i="42" s="1"/>
  <c r="S14" i="42"/>
  <c r="I67" i="42"/>
  <c r="Y67" i="42"/>
  <c r="M79" i="42"/>
  <c r="Z12" i="42"/>
  <c r="K63" i="42"/>
  <c r="S26" i="42"/>
  <c r="AA12" i="42"/>
  <c r="AB63" i="42"/>
  <c r="G85" i="42"/>
  <c r="H85" i="42"/>
  <c r="W85" i="42"/>
  <c r="X85" i="42"/>
  <c r="AK37" i="42"/>
  <c r="H65" i="42"/>
  <c r="N67" i="42"/>
  <c r="Q79" i="42"/>
  <c r="AG79" i="42"/>
  <c r="K81" i="42"/>
  <c r="S81" i="42"/>
  <c r="AA81" i="42"/>
  <c r="AI81" i="42"/>
  <c r="F94" i="42"/>
  <c r="N94" i="42"/>
  <c r="V94" i="42"/>
  <c r="AD94" i="42"/>
  <c r="AL93" i="42"/>
  <c r="AL94" i="42" s="1"/>
  <c r="F138" i="42"/>
  <c r="F23" i="42" s="1"/>
  <c r="Z138" i="42"/>
  <c r="Z23" i="42" s="1"/>
  <c r="AA24" i="42" s="1"/>
  <c r="I37" i="42"/>
  <c r="Y37" i="42"/>
  <c r="M63" i="42"/>
  <c r="U63" i="42"/>
  <c r="AC63" i="42"/>
  <c r="AK63" i="42"/>
  <c r="AM92" i="42"/>
  <c r="AG37" i="42"/>
  <c r="F63" i="42"/>
  <c r="N63" i="42"/>
  <c r="V63" i="42"/>
  <c r="AD63" i="42"/>
  <c r="AL63" i="42"/>
  <c r="O63" i="42"/>
  <c r="J79" i="42"/>
  <c r="R79" i="42"/>
  <c r="Z79" i="42"/>
  <c r="AH79" i="42"/>
  <c r="L83" i="42"/>
  <c r="T83" i="42"/>
  <c r="AB83" i="42"/>
  <c r="AJ83" i="42"/>
  <c r="AG135" i="42"/>
  <c r="AG21" i="42" s="1"/>
  <c r="Y135" i="42"/>
  <c r="Y21" i="42" s="1"/>
  <c r="Q135" i="42"/>
  <c r="Q21" i="42" s="1"/>
  <c r="I135" i="42"/>
  <c r="I21" i="42" s="1"/>
  <c r="AF135" i="42"/>
  <c r="AF21" i="42" s="1"/>
  <c r="X135" i="42"/>
  <c r="X21" i="42" s="1"/>
  <c r="P135" i="42"/>
  <c r="P21" i="42" s="1"/>
  <c r="H135" i="42"/>
  <c r="H21" i="42" s="1"/>
  <c r="AE135" i="42"/>
  <c r="AE21" i="42" s="1"/>
  <c r="W135" i="42"/>
  <c r="W21" i="42" s="1"/>
  <c r="O135" i="42"/>
  <c r="O21" i="42" s="1"/>
  <c r="G135" i="42"/>
  <c r="G21" i="42" s="1"/>
  <c r="G22" i="42" s="1"/>
  <c r="AG141" i="42"/>
  <c r="AG25" i="42" s="1"/>
  <c r="Y141" i="42"/>
  <c r="Y25" i="42" s="1"/>
  <c r="Y26" i="42" s="1"/>
  <c r="Q141" i="42"/>
  <c r="Q25" i="42" s="1"/>
  <c r="R26" i="42" s="1"/>
  <c r="I141" i="42"/>
  <c r="I25" i="42" s="1"/>
  <c r="AF141" i="42"/>
  <c r="AF25" i="42" s="1"/>
  <c r="X141" i="42"/>
  <c r="X25" i="42" s="1"/>
  <c r="P141" i="42"/>
  <c r="P25" i="42" s="1"/>
  <c r="H141" i="42"/>
  <c r="H25" i="42" s="1"/>
  <c r="AE141" i="42"/>
  <c r="AE25" i="42" s="1"/>
  <c r="AE26" i="42" s="1"/>
  <c r="W141" i="42"/>
  <c r="W25" i="42" s="1"/>
  <c r="O141" i="42"/>
  <c r="O25" i="42" s="1"/>
  <c r="G141" i="42"/>
  <c r="G25" i="42" s="1"/>
  <c r="G26" i="42" s="1"/>
  <c r="Q37" i="42"/>
  <c r="K37" i="42"/>
  <c r="S37" i="42"/>
  <c r="AA37" i="42"/>
  <c r="AI37" i="42"/>
  <c r="M65" i="42"/>
  <c r="U65" i="42"/>
  <c r="AC65" i="42"/>
  <c r="AK65" i="42"/>
  <c r="K79" i="42"/>
  <c r="S79" i="42"/>
  <c r="AA79" i="42"/>
  <c r="AI79" i="42"/>
  <c r="M83" i="42"/>
  <c r="U83" i="42"/>
  <c r="AC83" i="42"/>
  <c r="AK83" i="42"/>
  <c r="AN92" i="42"/>
  <c r="L135" i="42"/>
  <c r="L21" i="42" s="1"/>
  <c r="L22" i="42" s="1"/>
  <c r="Z135" i="42"/>
  <c r="Z21" i="42" s="1"/>
  <c r="L141" i="42"/>
  <c r="L25" i="42" s="1"/>
  <c r="Z141" i="42"/>
  <c r="Z25" i="42" s="1"/>
  <c r="V7" i="43"/>
  <c r="Q5" i="43"/>
  <c r="P5" i="43"/>
  <c r="AA5" i="43"/>
  <c r="AA19" i="43"/>
  <c r="AB19" i="43"/>
  <c r="S5" i="43"/>
  <c r="AI5" i="43"/>
  <c r="M7" i="43"/>
  <c r="H5" i="43"/>
  <c r="N7" i="43"/>
  <c r="AD7" i="43"/>
  <c r="AL7" i="43"/>
  <c r="T19" i="43"/>
  <c r="T21" i="43"/>
  <c r="U23" i="43"/>
  <c r="AK46" i="43"/>
  <c r="M58" i="43"/>
  <c r="Z67" i="43"/>
  <c r="T5" i="43"/>
  <c r="W7" i="43"/>
  <c r="L21" i="43"/>
  <c r="AC46" i="43"/>
  <c r="AA67" i="43"/>
  <c r="L5" i="43"/>
  <c r="G7" i="43"/>
  <c r="U19" i="43"/>
  <c r="M21" i="43"/>
  <c r="N23" i="43"/>
  <c r="L67" i="43"/>
  <c r="AJ67" i="43"/>
  <c r="K69" i="43"/>
  <c r="AI69" i="43"/>
  <c r="F100" i="43"/>
  <c r="N100" i="43"/>
  <c r="AL100" i="43"/>
  <c r="M137" i="43"/>
  <c r="V5" i="43"/>
  <c r="AD5" i="43"/>
  <c r="AL5" i="43"/>
  <c r="L19" i="43"/>
  <c r="V19" i="43"/>
  <c r="AG19" i="43"/>
  <c r="AJ21" i="43"/>
  <c r="AK23" i="43"/>
  <c r="P25" i="43"/>
  <c r="AL25" i="43"/>
  <c r="P46" i="43"/>
  <c r="X46" i="43"/>
  <c r="AF46" i="43"/>
  <c r="U46" i="43"/>
  <c r="AG46" i="43"/>
  <c r="G58" i="43"/>
  <c r="M67" i="43"/>
  <c r="U67" i="43"/>
  <c r="AC67" i="43"/>
  <c r="AK67" i="43"/>
  <c r="L69" i="43"/>
  <c r="T69" i="43"/>
  <c r="AB69" i="43"/>
  <c r="AJ69" i="43"/>
  <c r="G100" i="43"/>
  <c r="O100" i="43"/>
  <c r="W100" i="43"/>
  <c r="AE100" i="43"/>
  <c r="AM100" i="43"/>
  <c r="F137" i="43"/>
  <c r="E137" i="43" s="1"/>
  <c r="N137" i="43"/>
  <c r="AB5" i="43"/>
  <c r="AE7" i="43"/>
  <c r="S67" i="43"/>
  <c r="L137" i="43"/>
  <c r="AB67" i="43"/>
  <c r="AA69" i="43"/>
  <c r="V100" i="43"/>
  <c r="F23" i="43"/>
  <c r="G25" i="43"/>
  <c r="AM25" i="43"/>
  <c r="L46" i="43"/>
  <c r="I7" i="43"/>
  <c r="N19" i="43"/>
  <c r="AJ19" i="43"/>
  <c r="I21" i="43"/>
  <c r="Q21" i="43"/>
  <c r="Y21" i="43"/>
  <c r="AG21" i="43"/>
  <c r="AB21" i="43"/>
  <c r="AL21" i="43"/>
  <c r="J23" i="43"/>
  <c r="R23" i="43"/>
  <c r="Z23" i="43"/>
  <c r="AH23" i="43"/>
  <c r="AC23" i="43"/>
  <c r="AM23" i="43"/>
  <c r="K25" i="43"/>
  <c r="S25" i="43"/>
  <c r="AA25" i="43"/>
  <c r="AI25" i="43"/>
  <c r="AD25" i="43"/>
  <c r="J58" i="43"/>
  <c r="R58" i="43"/>
  <c r="AA58" i="43"/>
  <c r="Z58" i="43"/>
  <c r="AI58" i="43"/>
  <c r="AH58" i="43"/>
  <c r="U58" i="43"/>
  <c r="AD67" i="43"/>
  <c r="F69" i="43"/>
  <c r="N69" i="43"/>
  <c r="V69" i="43"/>
  <c r="AD69" i="43"/>
  <c r="AL69" i="43"/>
  <c r="H137" i="43"/>
  <c r="V25" i="43"/>
  <c r="AK58" i="43"/>
  <c r="AH67" i="43"/>
  <c r="K137" i="43"/>
  <c r="AJ5" i="43"/>
  <c r="U5" i="43"/>
  <c r="O7" i="43"/>
  <c r="AM7" i="43"/>
  <c r="M23" i="43"/>
  <c r="N25" i="43"/>
  <c r="K67" i="43"/>
  <c r="AI67" i="43"/>
  <c r="AC58" i="43"/>
  <c r="T67" i="43"/>
  <c r="S69" i="43"/>
  <c r="AD100" i="43"/>
  <c r="O5" i="43"/>
  <c r="H7" i="43"/>
  <c r="AN7" i="43"/>
  <c r="G137" i="43"/>
  <c r="F5" i="43"/>
  <c r="G5" i="43"/>
  <c r="AM5" i="43"/>
  <c r="AF7" i="43"/>
  <c r="J19" i="43"/>
  <c r="R19" i="43"/>
  <c r="Z19" i="43"/>
  <c r="AH19" i="43"/>
  <c r="N126" i="43"/>
  <c r="N125" i="43" s="1"/>
  <c r="F126" i="43"/>
  <c r="F125" i="43" s="1"/>
  <c r="M126" i="43"/>
  <c r="M125" i="43" s="1"/>
  <c r="E126" i="43"/>
  <c r="E125" i="43" s="1"/>
  <c r="L126" i="43"/>
  <c r="L125" i="43" s="1"/>
  <c r="K126" i="43"/>
  <c r="K125" i="43" s="1"/>
  <c r="J126" i="43"/>
  <c r="J125" i="43" s="1"/>
  <c r="N132" i="43"/>
  <c r="N131" i="43" s="1"/>
  <c r="F132" i="43"/>
  <c r="F131" i="43" s="1"/>
  <c r="E131" i="43" s="1"/>
  <c r="M132" i="43"/>
  <c r="M131" i="43" s="1"/>
  <c r="L132" i="43"/>
  <c r="L131" i="43" s="1"/>
  <c r="K132" i="43"/>
  <c r="K131" i="43" s="1"/>
  <c r="J132" i="43"/>
  <c r="J131" i="43" s="1"/>
  <c r="O131" i="43"/>
  <c r="AF22" i="42" l="1"/>
  <c r="M28" i="42"/>
  <c r="P28" i="42"/>
  <c r="AH22" i="42"/>
  <c r="H24" i="42"/>
  <c r="N26" i="42"/>
  <c r="O22" i="42"/>
  <c r="Q22" i="42"/>
  <c r="R28" i="42"/>
  <c r="AD22" i="42"/>
  <c r="L26" i="42"/>
  <c r="AG26" i="42"/>
  <c r="T24" i="42"/>
  <c r="O26" i="42"/>
  <c r="W26" i="42"/>
  <c r="X24" i="42"/>
  <c r="AI26" i="42"/>
  <c r="X28" i="42"/>
  <c r="AD26" i="42"/>
  <c r="P26" i="42"/>
  <c r="Z22" i="42"/>
  <c r="V28" i="42"/>
  <c r="R24" i="42"/>
  <c r="S22" i="42"/>
  <c r="Y24" i="42"/>
  <c r="AC24" i="42"/>
  <c r="W22" i="42"/>
  <c r="F28" i="42"/>
  <c r="AE28" i="42"/>
  <c r="AE22" i="42"/>
  <c r="Z28" i="42"/>
  <c r="H28" i="42"/>
  <c r="T26" i="42"/>
  <c r="T28" i="42"/>
  <c r="X22" i="42"/>
  <c r="AE24" i="42"/>
  <c r="J28" i="42"/>
  <c r="AI22" i="42"/>
  <c r="H26" i="42"/>
  <c r="P24" i="42"/>
  <c r="T22" i="42"/>
  <c r="AC28" i="42"/>
  <c r="AM94" i="42"/>
  <c r="K26" i="42"/>
  <c r="I22" i="42"/>
  <c r="J22" i="42"/>
  <c r="X26" i="42"/>
  <c r="Y22" i="42"/>
  <c r="AD24" i="42"/>
  <c r="AF24" i="42"/>
  <c r="L28" i="42"/>
  <c r="AD28" i="42"/>
  <c r="AF28" i="42"/>
  <c r="AF26" i="42"/>
  <c r="AG22" i="42"/>
  <c r="Z24" i="42"/>
  <c r="G24" i="42"/>
  <c r="U28" i="42"/>
  <c r="AA28" i="42"/>
  <c r="G28" i="42"/>
  <c r="I28" i="42"/>
  <c r="U24" i="42"/>
  <c r="Z26" i="42"/>
  <c r="AA26" i="42"/>
  <c r="AA22" i="42"/>
  <c r="S24" i="42"/>
  <c r="S28" i="42"/>
  <c r="I26" i="42"/>
  <c r="H22" i="42"/>
  <c r="F24" i="42"/>
  <c r="O24" i="42"/>
  <c r="I24" i="42"/>
  <c r="M22" i="42"/>
  <c r="AH26" i="42"/>
  <c r="N28" i="42"/>
  <c r="O28" i="42"/>
  <c r="Q28" i="42"/>
  <c r="M26" i="42"/>
  <c r="Q26" i="42"/>
  <c r="P22" i="42"/>
  <c r="W24" i="42"/>
  <c r="Q24" i="42"/>
  <c r="AH24" i="42"/>
  <c r="AK28" i="42"/>
  <c r="AJ28" i="42"/>
  <c r="AB28" i="42"/>
  <c r="W28" i="42"/>
  <c r="Y28" i="42"/>
  <c r="AH28" i="42"/>
  <c r="T95" i="26" l="1"/>
  <c r="M95" i="37" l="1"/>
  <c r="N95" i="37"/>
  <c r="M95" i="38"/>
  <c r="N95" i="38"/>
  <c r="M95" i="33"/>
  <c r="N95" i="33"/>
  <c r="M95" i="36"/>
  <c r="N95" i="36"/>
  <c r="M95" i="34"/>
  <c r="N95" i="34"/>
  <c r="M95" i="35"/>
  <c r="N95" i="35"/>
  <c r="L95" i="26"/>
  <c r="M96" i="26" s="1"/>
  <c r="C98" i="47"/>
  <c r="D100" i="47" s="1"/>
  <c r="I98" i="47"/>
  <c r="J100" i="47" s="1"/>
  <c r="O98" i="47"/>
  <c r="P100" i="47" s="1"/>
  <c r="U98" i="47"/>
  <c r="V100" i="47" s="1"/>
  <c r="AA98" i="47"/>
  <c r="AB100" i="47" s="1"/>
  <c r="AG98" i="47"/>
  <c r="AH100" i="47" s="1"/>
  <c r="AM98" i="47"/>
  <c r="AN100" i="47" s="1"/>
  <c r="L83" i="20"/>
  <c r="G156" i="39"/>
  <c r="H157" i="39" s="1"/>
  <c r="E156" i="39"/>
  <c r="F157" i="39" s="1"/>
  <c r="D156" i="39"/>
  <c r="C156" i="39"/>
  <c r="J384" i="12"/>
  <c r="L384" i="12"/>
  <c r="J383" i="12"/>
  <c r="J382" i="12"/>
  <c r="G384" i="12"/>
  <c r="H385" i="12" s="1"/>
  <c r="E384" i="12"/>
  <c r="F385" i="12" s="1"/>
  <c r="D384" i="12"/>
  <c r="C384" i="12"/>
  <c r="M84" i="20"/>
  <c r="P157" i="39"/>
  <c r="Q157" i="39"/>
  <c r="R157" i="39"/>
  <c r="S158" i="39" s="1"/>
  <c r="T157" i="39"/>
  <c r="U158" i="39" s="1"/>
  <c r="N83" i="20" l="1"/>
  <c r="AA8" i="47"/>
  <c r="AG8" i="47"/>
  <c r="AM8" i="47"/>
  <c r="AA9" i="47"/>
  <c r="AG9" i="47"/>
  <c r="AM9" i="47"/>
  <c r="AA10" i="47"/>
  <c r="AG10" i="47"/>
  <c r="AM10" i="47"/>
  <c r="AA11" i="47"/>
  <c r="AG11" i="47"/>
  <c r="AM11" i="47"/>
  <c r="AA12" i="47"/>
  <c r="AG12" i="47"/>
  <c r="AM12" i="47"/>
  <c r="AA13" i="47"/>
  <c r="AG13" i="47"/>
  <c r="AM13" i="47"/>
  <c r="AA14" i="47"/>
  <c r="AG14" i="47"/>
  <c r="AM14" i="47"/>
  <c r="AA15" i="47"/>
  <c r="AG15" i="47"/>
  <c r="AM15" i="47"/>
  <c r="AA16" i="47"/>
  <c r="AG16" i="47"/>
  <c r="AM16" i="47"/>
  <c r="AA17" i="47"/>
  <c r="AG17" i="47"/>
  <c r="AM17" i="47"/>
  <c r="AA18" i="47"/>
  <c r="AG18" i="47"/>
  <c r="AM18" i="47"/>
  <c r="AA19" i="47"/>
  <c r="AG19" i="47"/>
  <c r="AM19" i="47"/>
  <c r="AA20" i="47"/>
  <c r="AG20" i="47"/>
  <c r="AM20" i="47"/>
  <c r="AA21" i="47"/>
  <c r="AG21" i="47"/>
  <c r="AM21" i="47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M26" i="47"/>
  <c r="AA27" i="47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A32" i="47"/>
  <c r="AG32" i="47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G37" i="47"/>
  <c r="AM37" i="47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M42" i="47"/>
  <c r="AA43" i="47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A48" i="47"/>
  <c r="AG48" i="47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G53" i="47"/>
  <c r="AM53" i="47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M58" i="47"/>
  <c r="AA59" i="47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A64" i="47"/>
  <c r="AG64" i="47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G69" i="47"/>
  <c r="AM69" i="47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M74" i="47"/>
  <c r="AA75" i="47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A80" i="47"/>
  <c r="AG80" i="47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G85" i="47"/>
  <c r="AM85" i="47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M90" i="47"/>
  <c r="AA91" i="47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A96" i="47"/>
  <c r="AG96" i="47"/>
  <c r="AM96" i="47"/>
  <c r="AA97" i="47"/>
  <c r="AB99" i="47" s="1"/>
  <c r="AG97" i="47"/>
  <c r="AH99" i="47" s="1"/>
  <c r="AM97" i="47"/>
  <c r="AN99" i="47" s="1"/>
  <c r="AG7" i="47"/>
  <c r="AM7" i="47"/>
  <c r="AA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D99" i="47" s="1"/>
  <c r="I8" i="47"/>
  <c r="O8" i="47"/>
  <c r="U8" i="47"/>
  <c r="I9" i="47"/>
  <c r="O9" i="47"/>
  <c r="U9" i="47"/>
  <c r="I10" i="47"/>
  <c r="O10" i="47"/>
  <c r="U10" i="47"/>
  <c r="I11" i="47"/>
  <c r="O11" i="47"/>
  <c r="U11" i="47"/>
  <c r="I12" i="47"/>
  <c r="O12" i="47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U17" i="47"/>
  <c r="I18" i="47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O23" i="47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I28" i="47"/>
  <c r="O28" i="47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U33" i="47"/>
  <c r="I34" i="47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O39" i="47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I44" i="47"/>
  <c r="O44" i="47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U49" i="47"/>
  <c r="I50" i="47"/>
  <c r="O50" i="47"/>
  <c r="U50" i="47"/>
  <c r="I51" i="47"/>
  <c r="O51" i="47"/>
  <c r="U51" i="47"/>
  <c r="I52" i="47"/>
  <c r="O52" i="47"/>
  <c r="U52" i="47"/>
  <c r="I53" i="47"/>
  <c r="O53" i="47"/>
  <c r="U53" i="47"/>
  <c r="I54" i="47"/>
  <c r="O54" i="47"/>
  <c r="U54" i="47"/>
  <c r="I55" i="47"/>
  <c r="O55" i="47"/>
  <c r="U55" i="47"/>
  <c r="I56" i="47"/>
  <c r="O56" i="47"/>
  <c r="U56" i="47"/>
  <c r="I57" i="47"/>
  <c r="O57" i="47"/>
  <c r="U57" i="47"/>
  <c r="I58" i="47"/>
  <c r="O58" i="47"/>
  <c r="U58" i="47"/>
  <c r="I59" i="47"/>
  <c r="O59" i="47"/>
  <c r="U59" i="47"/>
  <c r="I60" i="47"/>
  <c r="O60" i="47"/>
  <c r="U60" i="47"/>
  <c r="I61" i="47"/>
  <c r="O61" i="47"/>
  <c r="U61" i="47"/>
  <c r="I62" i="47"/>
  <c r="O62" i="47"/>
  <c r="U62" i="47"/>
  <c r="I63" i="47"/>
  <c r="O63" i="47"/>
  <c r="U63" i="47"/>
  <c r="I64" i="47"/>
  <c r="O64" i="47"/>
  <c r="U64" i="47"/>
  <c r="I65" i="47"/>
  <c r="O65" i="47"/>
  <c r="U65" i="47"/>
  <c r="I66" i="47"/>
  <c r="O66" i="47"/>
  <c r="U66" i="47"/>
  <c r="I67" i="47"/>
  <c r="O67" i="47"/>
  <c r="U67" i="47"/>
  <c r="I68" i="47"/>
  <c r="O68" i="47"/>
  <c r="U68" i="47"/>
  <c r="I69" i="47"/>
  <c r="O69" i="47"/>
  <c r="U69" i="47"/>
  <c r="I70" i="47"/>
  <c r="O70" i="47"/>
  <c r="U70" i="47"/>
  <c r="I71" i="47"/>
  <c r="O71" i="47"/>
  <c r="U71" i="47"/>
  <c r="I72" i="47"/>
  <c r="O72" i="47"/>
  <c r="U72" i="47"/>
  <c r="I73" i="47"/>
  <c r="O73" i="47"/>
  <c r="U73" i="47"/>
  <c r="I74" i="47"/>
  <c r="O74" i="47"/>
  <c r="U74" i="47"/>
  <c r="I75" i="47"/>
  <c r="O75" i="47"/>
  <c r="U75" i="47"/>
  <c r="I76" i="47"/>
  <c r="O76" i="47"/>
  <c r="U76" i="47"/>
  <c r="I77" i="47"/>
  <c r="O77" i="47"/>
  <c r="U77" i="47"/>
  <c r="I78" i="47"/>
  <c r="O78" i="47"/>
  <c r="U78" i="47"/>
  <c r="I79" i="47"/>
  <c r="O79" i="47"/>
  <c r="U79" i="47"/>
  <c r="I80" i="47"/>
  <c r="O80" i="47"/>
  <c r="U80" i="47"/>
  <c r="I81" i="47"/>
  <c r="O81" i="47"/>
  <c r="U81" i="47"/>
  <c r="I82" i="47"/>
  <c r="O82" i="47"/>
  <c r="U82" i="47"/>
  <c r="I83" i="47"/>
  <c r="O83" i="47"/>
  <c r="U83" i="47"/>
  <c r="I84" i="47"/>
  <c r="O84" i="47"/>
  <c r="U84" i="47"/>
  <c r="I85" i="47"/>
  <c r="O85" i="47"/>
  <c r="U85" i="47"/>
  <c r="I86" i="47"/>
  <c r="O86" i="47"/>
  <c r="U86" i="47"/>
  <c r="I87" i="47"/>
  <c r="O87" i="47"/>
  <c r="U87" i="47"/>
  <c r="I88" i="47"/>
  <c r="O88" i="47"/>
  <c r="U88" i="47"/>
  <c r="I89" i="47"/>
  <c r="O89" i="47"/>
  <c r="U89" i="47"/>
  <c r="I90" i="47"/>
  <c r="O90" i="47"/>
  <c r="U90" i="47"/>
  <c r="I91" i="47"/>
  <c r="O91" i="47"/>
  <c r="U91" i="47"/>
  <c r="I92" i="47"/>
  <c r="O92" i="47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J99" i="47" s="1"/>
  <c r="O97" i="47"/>
  <c r="P99" i="47" s="1"/>
  <c r="U97" i="47"/>
  <c r="V99" i="47" s="1"/>
  <c r="W100" i="47" s="1"/>
  <c r="X100" i="47" s="1"/>
  <c r="O7" i="47"/>
  <c r="U7" i="47"/>
  <c r="I7" i="47"/>
  <c r="C7" i="47"/>
  <c r="AB98" i="47" l="1"/>
  <c r="AB50" i="47"/>
  <c r="V87" i="47"/>
  <c r="AB80" i="47"/>
  <c r="AB88" i="47"/>
  <c r="AH63" i="47"/>
  <c r="AH47" i="47"/>
  <c r="AC99" i="47"/>
  <c r="AD99" i="47" s="1"/>
  <c r="AH98" i="47"/>
  <c r="AI99" i="47" s="1"/>
  <c r="AJ99" i="47" s="1"/>
  <c r="J41" i="47"/>
  <c r="AH87" i="47"/>
  <c r="AH55" i="47"/>
  <c r="AH39" i="47"/>
  <c r="D21" i="47"/>
  <c r="Q100" i="47"/>
  <c r="R100" i="47" s="1"/>
  <c r="AC100" i="47"/>
  <c r="AD100" i="47" s="1"/>
  <c r="K100" i="47"/>
  <c r="L100" i="47" s="1"/>
  <c r="AH93" i="47"/>
  <c r="AI93" i="47" s="1"/>
  <c r="AJ93" i="47" s="1"/>
  <c r="AI100" i="47"/>
  <c r="AJ100" i="47" s="1"/>
  <c r="AO100" i="47"/>
  <c r="AP100" i="47" s="1"/>
  <c r="J89" i="47"/>
  <c r="J25" i="47"/>
  <c r="AH23" i="47"/>
  <c r="E100" i="47"/>
  <c r="F100" i="47" s="1"/>
  <c r="AN28" i="47"/>
  <c r="AN44" i="47"/>
  <c r="AO44" i="47" s="1"/>
  <c r="AP44" i="47" s="1"/>
  <c r="AN76" i="47"/>
  <c r="AH78" i="47"/>
  <c r="AB15" i="47"/>
  <c r="AB94" i="47"/>
  <c r="AB43" i="47"/>
  <c r="V98" i="47"/>
  <c r="W99" i="47" s="1"/>
  <c r="X99" i="47" s="1"/>
  <c r="D84" i="47"/>
  <c r="D98" i="47"/>
  <c r="E99" i="47" s="1"/>
  <c r="F99" i="47" s="1"/>
  <c r="P90" i="47"/>
  <c r="J85" i="47"/>
  <c r="P74" i="47"/>
  <c r="J69" i="47"/>
  <c r="P58" i="47"/>
  <c r="J53" i="47"/>
  <c r="AH19" i="47"/>
  <c r="AN98" i="47"/>
  <c r="AO99" i="47" s="1"/>
  <c r="AP99" i="47" s="1"/>
  <c r="P9" i="47"/>
  <c r="Q9" i="47" s="1"/>
  <c r="R9" i="47" s="1"/>
  <c r="S9" i="47" s="1"/>
  <c r="T9" i="47" s="1"/>
  <c r="P41" i="47"/>
  <c r="J36" i="47"/>
  <c r="P25" i="47"/>
  <c r="J20" i="47"/>
  <c r="AB93" i="47"/>
  <c r="AN87" i="47"/>
  <c r="AH82" i="47"/>
  <c r="AB77" i="47"/>
  <c r="AN71" i="47"/>
  <c r="AH66" i="47"/>
  <c r="AB61" i="47"/>
  <c r="AN55" i="47"/>
  <c r="AH50" i="47"/>
  <c r="AN39" i="47"/>
  <c r="AH34" i="47"/>
  <c r="AB29" i="47"/>
  <c r="AN23" i="47"/>
  <c r="AH18" i="47"/>
  <c r="AB13" i="47"/>
  <c r="P46" i="47"/>
  <c r="AN60" i="47"/>
  <c r="AB34" i="47"/>
  <c r="P14" i="47"/>
  <c r="AN12" i="47"/>
  <c r="J94" i="47"/>
  <c r="P83" i="47"/>
  <c r="J62" i="47"/>
  <c r="P51" i="47"/>
  <c r="P35" i="47"/>
  <c r="J30" i="47"/>
  <c r="P19" i="47"/>
  <c r="J14" i="47"/>
  <c r="D78" i="47"/>
  <c r="D14" i="47"/>
  <c r="AN97" i="47"/>
  <c r="AH92" i="47"/>
  <c r="AI92" i="47" s="1"/>
  <c r="AJ92" i="47" s="1"/>
  <c r="AB87" i="47"/>
  <c r="AC88" i="47" s="1"/>
  <c r="AD88" i="47" s="1"/>
  <c r="AN81" i="47"/>
  <c r="AH76" i="47"/>
  <c r="AB71" i="47"/>
  <c r="AN65" i="47"/>
  <c r="AH60" i="47"/>
  <c r="AB55" i="47"/>
  <c r="AN49" i="47"/>
  <c r="AH44" i="47"/>
  <c r="AB39" i="47"/>
  <c r="AN33" i="47"/>
  <c r="AH28" i="47"/>
  <c r="AB23" i="47"/>
  <c r="AN17" i="47"/>
  <c r="AH12" i="47"/>
  <c r="J78" i="47"/>
  <c r="P67" i="47"/>
  <c r="J46" i="47"/>
  <c r="D77" i="47"/>
  <c r="E77" i="47" s="1"/>
  <c r="F77" i="47" s="1"/>
  <c r="P98" i="47"/>
  <c r="Q99" i="47" s="1"/>
  <c r="R99" i="47" s="1"/>
  <c r="P94" i="47"/>
  <c r="J98" i="47"/>
  <c r="K99" i="47" s="1"/>
  <c r="L99" i="47" s="1"/>
  <c r="D76" i="47"/>
  <c r="P78" i="47"/>
  <c r="J73" i="47"/>
  <c r="P62" i="47"/>
  <c r="J57" i="47"/>
  <c r="P30" i="47"/>
  <c r="AN92" i="47"/>
  <c r="AB82" i="47"/>
  <c r="AC83" i="47" s="1"/>
  <c r="AD83" i="47" s="1"/>
  <c r="AB66" i="47"/>
  <c r="AB18" i="47"/>
  <c r="J84" i="47"/>
  <c r="J68" i="47"/>
  <c r="J52" i="47"/>
  <c r="K53" i="47" s="1"/>
  <c r="L53" i="47" s="1"/>
  <c r="P88" i="47"/>
  <c r="J83" i="47"/>
  <c r="P89" i="47"/>
  <c r="P73" i="47"/>
  <c r="P57" i="47"/>
  <c r="AH71" i="47"/>
  <c r="AH70" i="47"/>
  <c r="AI71" i="47" s="1"/>
  <c r="AJ71" i="47" s="1"/>
  <c r="P87" i="47"/>
  <c r="P55" i="47"/>
  <c r="AN85" i="47"/>
  <c r="AB59" i="47"/>
  <c r="AB11" i="47"/>
  <c r="J71" i="47"/>
  <c r="P12" i="47"/>
  <c r="AB96" i="47"/>
  <c r="AC96" i="47" s="1"/>
  <c r="AD96" i="47" s="1"/>
  <c r="AN58" i="47"/>
  <c r="AN42" i="47"/>
  <c r="AB32" i="47"/>
  <c r="AC32" i="47" s="1"/>
  <c r="AD32" i="47" s="1"/>
  <c r="AH21" i="47"/>
  <c r="AB16" i="47"/>
  <c r="AC16" i="47" s="1"/>
  <c r="AD16" i="47" s="1"/>
  <c r="AN10" i="47"/>
  <c r="J60" i="47"/>
  <c r="J12" i="47"/>
  <c r="AN79" i="47"/>
  <c r="AH58" i="47"/>
  <c r="AH42" i="47"/>
  <c r="AH26" i="47"/>
  <c r="AH10" i="47"/>
  <c r="P86" i="47"/>
  <c r="AH95" i="47"/>
  <c r="AH79" i="47"/>
  <c r="AI79" i="47" s="1"/>
  <c r="AJ79" i="47" s="1"/>
  <c r="AH31" i="47"/>
  <c r="AN20" i="47"/>
  <c r="AH15" i="47"/>
  <c r="P75" i="47"/>
  <c r="P59" i="47"/>
  <c r="AN89" i="47"/>
  <c r="AN73" i="47"/>
  <c r="AN57" i="47"/>
  <c r="AB47" i="47"/>
  <c r="AH36" i="47"/>
  <c r="AN25" i="47"/>
  <c r="AH20" i="47"/>
  <c r="J11" i="47"/>
  <c r="AB84" i="47"/>
  <c r="AN46" i="47"/>
  <c r="AB20" i="47"/>
  <c r="AN14" i="47"/>
  <c r="P72" i="47"/>
  <c r="J67" i="47"/>
  <c r="P56" i="47"/>
  <c r="J51" i="47"/>
  <c r="P40" i="47"/>
  <c r="J35" i="47"/>
  <c r="AB65" i="47"/>
  <c r="J82" i="47"/>
  <c r="P71" i="47"/>
  <c r="J66" i="47"/>
  <c r="J50" i="47"/>
  <c r="P39" i="47"/>
  <c r="J34" i="47"/>
  <c r="P23" i="47"/>
  <c r="J18" i="47"/>
  <c r="AH96" i="47"/>
  <c r="AI96" i="47" s="1"/>
  <c r="AJ96" i="47" s="1"/>
  <c r="AB91" i="47"/>
  <c r="AH80" i="47"/>
  <c r="AI80" i="47" s="1"/>
  <c r="AJ80" i="47" s="1"/>
  <c r="AB75" i="47"/>
  <c r="AN69" i="47"/>
  <c r="AH64" i="47"/>
  <c r="AN53" i="47"/>
  <c r="AH48" i="47"/>
  <c r="AN37" i="47"/>
  <c r="AO37" i="47" s="1"/>
  <c r="AP37" i="47" s="1"/>
  <c r="AB27" i="47"/>
  <c r="AN21" i="47"/>
  <c r="AH16" i="47"/>
  <c r="P92" i="47"/>
  <c r="J87" i="47"/>
  <c r="P76" i="47"/>
  <c r="P60" i="47"/>
  <c r="J55" i="47"/>
  <c r="P44" i="47"/>
  <c r="J39" i="47"/>
  <c r="K39" i="47" s="1"/>
  <c r="L39" i="47" s="1"/>
  <c r="P28" i="47"/>
  <c r="J23" i="47"/>
  <c r="AN90" i="47"/>
  <c r="AH85" i="47"/>
  <c r="AN74" i="47"/>
  <c r="AH69" i="47"/>
  <c r="AB64" i="47"/>
  <c r="AH53" i="47"/>
  <c r="AB48" i="47"/>
  <c r="AH37" i="47"/>
  <c r="AI37" i="47" s="1"/>
  <c r="AJ37" i="47" s="1"/>
  <c r="AN26" i="47"/>
  <c r="P97" i="47"/>
  <c r="J92" i="47"/>
  <c r="P81" i="47"/>
  <c r="J76" i="47"/>
  <c r="P65" i="47"/>
  <c r="P49" i="47"/>
  <c r="J44" i="47"/>
  <c r="P33" i="47"/>
  <c r="J28" i="47"/>
  <c r="P17" i="47"/>
  <c r="AN95" i="47"/>
  <c r="AH90" i="47"/>
  <c r="AB85" i="47"/>
  <c r="AH74" i="47"/>
  <c r="AB69" i="47"/>
  <c r="AN63" i="47"/>
  <c r="AB53" i="47"/>
  <c r="AN47" i="47"/>
  <c r="AB37" i="47"/>
  <c r="AN31" i="47"/>
  <c r="AB21" i="47"/>
  <c r="AN15" i="47"/>
  <c r="J97" i="47"/>
  <c r="J81" i="47"/>
  <c r="P70" i="47"/>
  <c r="J65" i="47"/>
  <c r="P54" i="47"/>
  <c r="J49" i="47"/>
  <c r="P38" i="47"/>
  <c r="J33" i="47"/>
  <c r="P22" i="47"/>
  <c r="J17" i="47"/>
  <c r="AB9" i="47"/>
  <c r="AC9" i="47" s="1"/>
  <c r="AD9" i="47" s="1"/>
  <c r="AE9" i="47" s="1"/>
  <c r="AF9" i="47" s="1"/>
  <c r="AB90" i="47"/>
  <c r="AN84" i="47"/>
  <c r="AO85" i="47" s="1"/>
  <c r="AP85" i="47" s="1"/>
  <c r="AB74" i="47"/>
  <c r="AN68" i="47"/>
  <c r="AB58" i="47"/>
  <c r="AN52" i="47"/>
  <c r="AB42" i="47"/>
  <c r="AN36" i="47"/>
  <c r="AB26" i="47"/>
  <c r="AB10" i="47"/>
  <c r="AC11" i="47" s="1"/>
  <c r="AD11" i="47" s="1"/>
  <c r="P91" i="47"/>
  <c r="J86" i="47"/>
  <c r="V79" i="47"/>
  <c r="J70" i="47"/>
  <c r="V64" i="47"/>
  <c r="J54" i="47"/>
  <c r="P43" i="47"/>
  <c r="J38" i="47"/>
  <c r="P27" i="47"/>
  <c r="J22" i="47"/>
  <c r="P11" i="47"/>
  <c r="AN9" i="47"/>
  <c r="AO9" i="47" s="1"/>
  <c r="AP9" i="47" s="1"/>
  <c r="AQ9" i="47" s="1"/>
  <c r="AR9" i="47" s="1"/>
  <c r="AB95" i="47"/>
  <c r="AH84" i="47"/>
  <c r="AB79" i="47"/>
  <c r="AH68" i="47"/>
  <c r="AB63" i="47"/>
  <c r="AH52" i="47"/>
  <c r="AN41" i="47"/>
  <c r="AB31" i="47"/>
  <c r="P96" i="47"/>
  <c r="J91" i="47"/>
  <c r="P80" i="47"/>
  <c r="J75" i="47"/>
  <c r="P64" i="47"/>
  <c r="J59" i="47"/>
  <c r="P48" i="47"/>
  <c r="J43" i="47"/>
  <c r="P32" i="47"/>
  <c r="J27" i="47"/>
  <c r="P16" i="47"/>
  <c r="AH9" i="47"/>
  <c r="AI9" i="47" s="1"/>
  <c r="AJ9" i="47" s="1"/>
  <c r="AN94" i="47"/>
  <c r="AH89" i="47"/>
  <c r="AN78" i="47"/>
  <c r="AH73" i="47"/>
  <c r="AB68" i="47"/>
  <c r="AN62" i="47"/>
  <c r="AH57" i="47"/>
  <c r="AB52" i="47"/>
  <c r="AH41" i="47"/>
  <c r="AN30" i="47"/>
  <c r="J96" i="47"/>
  <c r="P85" i="47"/>
  <c r="J80" i="47"/>
  <c r="K81" i="47" s="1"/>
  <c r="L81" i="47" s="1"/>
  <c r="P69" i="47"/>
  <c r="J64" i="47"/>
  <c r="P53" i="47"/>
  <c r="J48" i="47"/>
  <c r="P37" i="47"/>
  <c r="J32" i="47"/>
  <c r="P21" i="47"/>
  <c r="J16" i="47"/>
  <c r="AH94" i="47"/>
  <c r="AB89" i="47"/>
  <c r="AN83" i="47"/>
  <c r="AB73" i="47"/>
  <c r="AN67" i="47"/>
  <c r="AH62" i="47"/>
  <c r="AB57" i="47"/>
  <c r="AN51" i="47"/>
  <c r="AH46" i="47"/>
  <c r="AB41" i="47"/>
  <c r="AN35" i="47"/>
  <c r="AH30" i="47"/>
  <c r="AB25" i="47"/>
  <c r="AC25" i="47" s="1"/>
  <c r="AD25" i="47" s="1"/>
  <c r="AN19" i="47"/>
  <c r="AH14" i="47"/>
  <c r="AH13" i="47"/>
  <c r="P42" i="47"/>
  <c r="J37" i="47"/>
  <c r="P26" i="47"/>
  <c r="J21" i="47"/>
  <c r="P10" i="47"/>
  <c r="AN88" i="47"/>
  <c r="AH83" i="47"/>
  <c r="AB78" i="47"/>
  <c r="AN72" i="47"/>
  <c r="AH67" i="47"/>
  <c r="AI68" i="47" s="1"/>
  <c r="AJ68" i="47" s="1"/>
  <c r="AB62" i="47"/>
  <c r="AC62" i="47" s="1"/>
  <c r="AD62" i="47" s="1"/>
  <c r="AN56" i="47"/>
  <c r="AO57" i="47" s="1"/>
  <c r="AP57" i="47" s="1"/>
  <c r="AH51" i="47"/>
  <c r="AI51" i="47" s="1"/>
  <c r="AJ51" i="47" s="1"/>
  <c r="AB46" i="47"/>
  <c r="AN40" i="47"/>
  <c r="AO40" i="47" s="1"/>
  <c r="AP40" i="47" s="1"/>
  <c r="AH35" i="47"/>
  <c r="AB30" i="47"/>
  <c r="AN24" i="47"/>
  <c r="AB14" i="47"/>
  <c r="J9" i="47"/>
  <c r="K9" i="47" s="1"/>
  <c r="L9" i="47" s="1"/>
  <c r="P95" i="47"/>
  <c r="J90" i="47"/>
  <c r="P79" i="47"/>
  <c r="J74" i="47"/>
  <c r="P63" i="47"/>
  <c r="J58" i="47"/>
  <c r="P47" i="47"/>
  <c r="J42" i="47"/>
  <c r="K42" i="47" s="1"/>
  <c r="L42" i="47" s="1"/>
  <c r="P31" i="47"/>
  <c r="J26" i="47"/>
  <c r="P15" i="47"/>
  <c r="J10" i="47"/>
  <c r="AN93" i="47"/>
  <c r="AH88" i="47"/>
  <c r="AB83" i="47"/>
  <c r="AN77" i="47"/>
  <c r="AO77" i="47" s="1"/>
  <c r="AP77" i="47" s="1"/>
  <c r="AH72" i="47"/>
  <c r="AB67" i="47"/>
  <c r="AN61" i="47"/>
  <c r="AH56" i="47"/>
  <c r="AB51" i="47"/>
  <c r="AC51" i="47" s="1"/>
  <c r="AD51" i="47" s="1"/>
  <c r="AN45" i="47"/>
  <c r="AO45" i="47" s="1"/>
  <c r="AP45" i="47" s="1"/>
  <c r="AH40" i="47"/>
  <c r="AB35" i="47"/>
  <c r="AC35" i="47" s="1"/>
  <c r="AD35" i="47" s="1"/>
  <c r="AN29" i="47"/>
  <c r="AO29" i="47" s="1"/>
  <c r="AP29" i="47" s="1"/>
  <c r="AH24" i="47"/>
  <c r="AB19" i="47"/>
  <c r="AN13" i="47"/>
  <c r="J95" i="47"/>
  <c r="K95" i="47" s="1"/>
  <c r="L95" i="47" s="1"/>
  <c r="P84" i="47"/>
  <c r="Q84" i="47" s="1"/>
  <c r="R84" i="47" s="1"/>
  <c r="J79" i="47"/>
  <c r="P68" i="47"/>
  <c r="J63" i="47"/>
  <c r="P52" i="47"/>
  <c r="J47" i="47"/>
  <c r="P36" i="47"/>
  <c r="J31" i="47"/>
  <c r="P20" i="47"/>
  <c r="J15" i="47"/>
  <c r="K15" i="47" s="1"/>
  <c r="L15" i="47" s="1"/>
  <c r="AN82" i="47"/>
  <c r="AH77" i="47"/>
  <c r="AB72" i="47"/>
  <c r="AN66" i="47"/>
  <c r="AH61" i="47"/>
  <c r="AI61" i="47" s="1"/>
  <c r="AJ61" i="47" s="1"/>
  <c r="AB56" i="47"/>
  <c r="AN50" i="47"/>
  <c r="AH45" i="47"/>
  <c r="AB40" i="47"/>
  <c r="AN34" i="47"/>
  <c r="AO34" i="47" s="1"/>
  <c r="AP34" i="47" s="1"/>
  <c r="AH29" i="47"/>
  <c r="AB24" i="47"/>
  <c r="AC24" i="47" s="1"/>
  <c r="AD24" i="47" s="1"/>
  <c r="AN18" i="47"/>
  <c r="V28" i="47"/>
  <c r="P24" i="47"/>
  <c r="J19" i="47"/>
  <c r="V12" i="47"/>
  <c r="AH97" i="47"/>
  <c r="AB92" i="47"/>
  <c r="AN86" i="47"/>
  <c r="AH81" i="47"/>
  <c r="AB76" i="47"/>
  <c r="AN70" i="47"/>
  <c r="AH65" i="47"/>
  <c r="AB60" i="47"/>
  <c r="AC60" i="47" s="1"/>
  <c r="AD60" i="47" s="1"/>
  <c r="AN54" i="47"/>
  <c r="AH49" i="47"/>
  <c r="AB44" i="47"/>
  <c r="AC44" i="47" s="1"/>
  <c r="AD44" i="47" s="1"/>
  <c r="AN38" i="47"/>
  <c r="AH33" i="47"/>
  <c r="AB28" i="47"/>
  <c r="AN22" i="47"/>
  <c r="AH17" i="47"/>
  <c r="AB12" i="47"/>
  <c r="P93" i="47"/>
  <c r="J88" i="47"/>
  <c r="P77" i="47"/>
  <c r="J72" i="47"/>
  <c r="K72" i="47" s="1"/>
  <c r="L72" i="47" s="1"/>
  <c r="P61" i="47"/>
  <c r="J56" i="47"/>
  <c r="P45" i="47"/>
  <c r="J40" i="47"/>
  <c r="K41" i="47" s="1"/>
  <c r="L41" i="47" s="1"/>
  <c r="P29" i="47"/>
  <c r="J24" i="47"/>
  <c r="K25" i="47" s="1"/>
  <c r="L25" i="47" s="1"/>
  <c r="P13" i="47"/>
  <c r="AB97" i="47"/>
  <c r="AN91" i="47"/>
  <c r="AH86" i="47"/>
  <c r="AB81" i="47"/>
  <c r="AN75" i="47"/>
  <c r="AO75" i="47" s="1"/>
  <c r="AP75" i="47" s="1"/>
  <c r="AN59" i="47"/>
  <c r="AH54" i="47"/>
  <c r="AB49" i="47"/>
  <c r="AC50" i="47" s="1"/>
  <c r="AD50" i="47" s="1"/>
  <c r="AN43" i="47"/>
  <c r="AH38" i="47"/>
  <c r="AI38" i="47" s="1"/>
  <c r="AJ38" i="47" s="1"/>
  <c r="AB33" i="47"/>
  <c r="AN27" i="47"/>
  <c r="AO27" i="47" s="1"/>
  <c r="AP27" i="47" s="1"/>
  <c r="AH22" i="47"/>
  <c r="AB17" i="47"/>
  <c r="AC18" i="47" s="1"/>
  <c r="AD18" i="47" s="1"/>
  <c r="AN11" i="47"/>
  <c r="AO12" i="47" s="1"/>
  <c r="AP12" i="47" s="1"/>
  <c r="J93" i="47"/>
  <c r="P82" i="47"/>
  <c r="J77" i="47"/>
  <c r="P66" i="47"/>
  <c r="J61" i="47"/>
  <c r="P50" i="47"/>
  <c r="J45" i="47"/>
  <c r="P34" i="47"/>
  <c r="J29" i="47"/>
  <c r="P18" i="47"/>
  <c r="J13" i="47"/>
  <c r="K14" i="47" s="1"/>
  <c r="L14" i="47" s="1"/>
  <c r="AN96" i="47"/>
  <c r="AO96" i="47" s="1"/>
  <c r="AP96" i="47" s="1"/>
  <c r="AH91" i="47"/>
  <c r="AI91" i="47" s="1"/>
  <c r="AJ91" i="47" s="1"/>
  <c r="AB86" i="47"/>
  <c r="AC87" i="47" s="1"/>
  <c r="AD87" i="47" s="1"/>
  <c r="AN80" i="47"/>
  <c r="AO81" i="47" s="1"/>
  <c r="AP81" i="47" s="1"/>
  <c r="AH75" i="47"/>
  <c r="AB70" i="47"/>
  <c r="AN64" i="47"/>
  <c r="AH59" i="47"/>
  <c r="AB54" i="47"/>
  <c r="AN48" i="47"/>
  <c r="AH43" i="47"/>
  <c r="AI43" i="47" s="1"/>
  <c r="AJ43" i="47" s="1"/>
  <c r="AB38" i="47"/>
  <c r="AN32" i="47"/>
  <c r="AH27" i="47"/>
  <c r="AI28" i="47" s="1"/>
  <c r="AJ28" i="47" s="1"/>
  <c r="AB22" i="47"/>
  <c r="AN16" i="47"/>
  <c r="AH11" i="47"/>
  <c r="AI12" i="47" s="1"/>
  <c r="AJ12" i="47" s="1"/>
  <c r="AO95" i="47"/>
  <c r="AP95" i="47" s="1"/>
  <c r="AO87" i="47"/>
  <c r="AP87" i="47" s="1"/>
  <c r="AO52" i="47"/>
  <c r="AP52" i="47" s="1"/>
  <c r="AH25" i="47"/>
  <c r="AH32" i="47"/>
  <c r="AI63" i="47"/>
  <c r="AJ63" i="47" s="1"/>
  <c r="AB36" i="47"/>
  <c r="AC65" i="47"/>
  <c r="AD65" i="47" s="1"/>
  <c r="AB45" i="47"/>
  <c r="V43" i="47"/>
  <c r="Q36" i="47"/>
  <c r="R36" i="47" s="1"/>
  <c r="AC27" i="47"/>
  <c r="AD27" i="47" s="1"/>
  <c r="AC64" i="47"/>
  <c r="AD64" i="47" s="1"/>
  <c r="AC80" i="47"/>
  <c r="AD80" i="47" s="1"/>
  <c r="V66" i="47"/>
  <c r="V58" i="47"/>
  <c r="V42" i="47"/>
  <c r="V34" i="47"/>
  <c r="D36" i="47"/>
  <c r="D69" i="47"/>
  <c r="D20" i="47"/>
  <c r="D28" i="47"/>
  <c r="D37" i="47"/>
  <c r="D13" i="47"/>
  <c r="D52" i="47"/>
  <c r="V19" i="47"/>
  <c r="D12" i="47"/>
  <c r="D44" i="47"/>
  <c r="D68" i="47"/>
  <c r="V13" i="47"/>
  <c r="V33" i="47"/>
  <c r="V25" i="47"/>
  <c r="V17" i="47"/>
  <c r="D91" i="47"/>
  <c r="D83" i="47"/>
  <c r="D75" i="47"/>
  <c r="E76" i="47" s="1"/>
  <c r="F76" i="47" s="1"/>
  <c r="D67" i="47"/>
  <c r="D59" i="47"/>
  <c r="D51" i="47"/>
  <c r="D43" i="47"/>
  <c r="D35" i="47"/>
  <c r="D27" i="47"/>
  <c r="D19" i="47"/>
  <c r="D11" i="47"/>
  <c r="D92" i="47"/>
  <c r="D45" i="47"/>
  <c r="V95" i="47"/>
  <c r="V81" i="47"/>
  <c r="V57" i="47"/>
  <c r="V49" i="47"/>
  <c r="V94" i="47"/>
  <c r="V86" i="47"/>
  <c r="W87" i="47" s="1"/>
  <c r="X87" i="47" s="1"/>
  <c r="V78" i="47"/>
  <c r="V68" i="47"/>
  <c r="V62" i="47"/>
  <c r="V52" i="47"/>
  <c r="V45" i="47"/>
  <c r="V38" i="47"/>
  <c r="V30" i="47"/>
  <c r="V22" i="47"/>
  <c r="V14" i="47"/>
  <c r="D60" i="47"/>
  <c r="V88" i="47"/>
  <c r="W88" i="47" s="1"/>
  <c r="X88" i="47" s="1"/>
  <c r="V73" i="47"/>
  <c r="V65" i="47"/>
  <c r="V41" i="47"/>
  <c r="V91" i="47"/>
  <c r="V83" i="47"/>
  <c r="V75" i="47"/>
  <c r="V67" i="47"/>
  <c r="V59" i="47"/>
  <c r="V50" i="47"/>
  <c r="V35" i="47"/>
  <c r="V26" i="47"/>
  <c r="V18" i="47"/>
  <c r="V11" i="47"/>
  <c r="D89" i="47"/>
  <c r="D65" i="47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V72" i="47"/>
  <c r="D81" i="47"/>
  <c r="D41" i="47"/>
  <c r="V71" i="47"/>
  <c r="V23" i="47"/>
  <c r="D56" i="47"/>
  <c r="D32" i="47"/>
  <c r="V85" i="47"/>
  <c r="D79" i="47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V48" i="47"/>
  <c r="V40" i="47"/>
  <c r="V16" i="47"/>
  <c r="D96" i="47"/>
  <c r="D72" i="47"/>
  <c r="D48" i="47"/>
  <c r="D24" i="47"/>
  <c r="V27" i="47"/>
  <c r="V93" i="47"/>
  <c r="V69" i="47"/>
  <c r="D95" i="47"/>
  <c r="D71" i="47"/>
  <c r="D47" i="47"/>
  <c r="D15" i="47"/>
  <c r="D29" i="47"/>
  <c r="D61" i="47"/>
  <c r="D93" i="47"/>
  <c r="D90" i="47"/>
  <c r="D82" i="47"/>
  <c r="D74" i="47"/>
  <c r="D66" i="47"/>
  <c r="D58" i="47"/>
  <c r="D50" i="47"/>
  <c r="D42" i="47"/>
  <c r="D34" i="47"/>
  <c r="D26" i="47"/>
  <c r="D18" i="47"/>
  <c r="D10" i="47"/>
  <c r="D17" i="47"/>
  <c r="D22" i="47"/>
  <c r="E22" i="47" s="1"/>
  <c r="F22" i="47" s="1"/>
  <c r="D38" i="47"/>
  <c r="D54" i="47"/>
  <c r="D70" i="47"/>
  <c r="D86" i="47"/>
  <c r="D16" i="47"/>
  <c r="D80" i="47"/>
  <c r="D30" i="47"/>
  <c r="D46" i="47"/>
  <c r="D62" i="47"/>
  <c r="D94" i="47"/>
  <c r="V80" i="47"/>
  <c r="V36" i="47"/>
  <c r="V89" i="47"/>
  <c r="V37" i="47"/>
  <c r="V60" i="47"/>
  <c r="V90" i="47"/>
  <c r="V15" i="47"/>
  <c r="V61" i="47"/>
  <c r="V24" i="47"/>
  <c r="V31" i="47"/>
  <c r="V39" i="47"/>
  <c r="V46" i="47"/>
  <c r="V54" i="47"/>
  <c r="V84" i="47"/>
  <c r="V97" i="47"/>
  <c r="V21" i="47"/>
  <c r="V44" i="47"/>
  <c r="V82" i="47"/>
  <c r="V53" i="47"/>
  <c r="V76" i="47"/>
  <c r="V10" i="47"/>
  <c r="V47" i="47"/>
  <c r="V55" i="47"/>
  <c r="V70" i="47"/>
  <c r="V92" i="47"/>
  <c r="V29" i="47"/>
  <c r="V9" i="47"/>
  <c r="W9" i="47" s="1"/>
  <c r="X9" i="47" s="1"/>
  <c r="Y9" i="47" s="1"/>
  <c r="Z9" i="47" s="1"/>
  <c r="AI40" i="47" l="1"/>
  <c r="AJ40" i="47" s="1"/>
  <c r="AI22" i="47"/>
  <c r="AJ22" i="47" s="1"/>
  <c r="E98" i="47"/>
  <c r="F98" i="47" s="1"/>
  <c r="Q75" i="47"/>
  <c r="R75" i="47" s="1"/>
  <c r="AC36" i="47"/>
  <c r="AD36" i="47" s="1"/>
  <c r="AO61" i="47"/>
  <c r="AP61" i="47" s="1"/>
  <c r="AQ63" i="47" s="1"/>
  <c r="AR63" i="47" s="1"/>
  <c r="K47" i="47"/>
  <c r="L47" i="47" s="1"/>
  <c r="E85" i="47"/>
  <c r="F85" i="47" s="1"/>
  <c r="AC34" i="47"/>
  <c r="AD34" i="47" s="1"/>
  <c r="AI56" i="47"/>
  <c r="AJ56" i="47" s="1"/>
  <c r="AK58" i="47" s="1"/>
  <c r="AL58" i="47" s="1"/>
  <c r="Q68" i="47"/>
  <c r="R68" i="47" s="1"/>
  <c r="AC67" i="47"/>
  <c r="AD67" i="47" s="1"/>
  <c r="AE67" i="47" s="1"/>
  <c r="AF67" i="47" s="1"/>
  <c r="K90" i="47"/>
  <c r="L90" i="47" s="1"/>
  <c r="W44" i="47"/>
  <c r="X44" i="47" s="1"/>
  <c r="Q95" i="47"/>
  <c r="R95" i="47" s="1"/>
  <c r="K50" i="47"/>
  <c r="L50" i="47" s="1"/>
  <c r="E78" i="47"/>
  <c r="F78" i="47" s="1"/>
  <c r="W28" i="47"/>
  <c r="X28" i="47" s="1"/>
  <c r="K89" i="47"/>
  <c r="L89" i="47" s="1"/>
  <c r="W98" i="47"/>
  <c r="X98" i="47" s="1"/>
  <c r="Y100" i="47" s="1"/>
  <c r="Z100" i="47" s="1"/>
  <c r="Q10" i="47"/>
  <c r="R10" i="47" s="1"/>
  <c r="S10" i="47" s="1"/>
  <c r="T10" i="47" s="1"/>
  <c r="AC95" i="47"/>
  <c r="AD95" i="47" s="1"/>
  <c r="K79" i="47"/>
  <c r="L79" i="47" s="1"/>
  <c r="AC77" i="47"/>
  <c r="AD77" i="47" s="1"/>
  <c r="AE79" i="47" s="1"/>
  <c r="AF79" i="47" s="1"/>
  <c r="Q72" i="47"/>
  <c r="R72" i="47" s="1"/>
  <c r="AC43" i="47"/>
  <c r="AD43" i="47" s="1"/>
  <c r="AE43" i="47" s="1"/>
  <c r="AF43" i="47" s="1"/>
  <c r="E79" i="47"/>
  <c r="F79" i="47" s="1"/>
  <c r="AI59" i="47"/>
  <c r="AJ59" i="47" s="1"/>
  <c r="AO86" i="47"/>
  <c r="AP86" i="47" s="1"/>
  <c r="AO93" i="47"/>
  <c r="AP93" i="47" s="1"/>
  <c r="AC15" i="47"/>
  <c r="AD15" i="47" s="1"/>
  <c r="AI48" i="47"/>
  <c r="AJ48" i="47" s="1"/>
  <c r="AC66" i="47"/>
  <c r="AD66" i="47" s="1"/>
  <c r="AE66" i="47" s="1"/>
  <c r="AF66" i="47" s="1"/>
  <c r="K85" i="47"/>
  <c r="L85" i="47" s="1"/>
  <c r="AC10" i="47"/>
  <c r="AD10" i="47" s="1"/>
  <c r="AE10" i="47" s="1"/>
  <c r="AF10" i="47" s="1"/>
  <c r="W80" i="47"/>
  <c r="X80" i="47" s="1"/>
  <c r="E21" i="47"/>
  <c r="F21" i="47" s="1"/>
  <c r="Q82" i="47"/>
  <c r="R82" i="47" s="1"/>
  <c r="K10" i="47"/>
  <c r="L10" i="47" s="1"/>
  <c r="K37" i="47"/>
  <c r="L37" i="47" s="1"/>
  <c r="AC89" i="47"/>
  <c r="AD89" i="47" s="1"/>
  <c r="K12" i="47"/>
  <c r="L12" i="47" s="1"/>
  <c r="Q67" i="47"/>
  <c r="R67" i="47" s="1"/>
  <c r="AI88" i="47"/>
  <c r="AJ88" i="47" s="1"/>
  <c r="AC70" i="47"/>
  <c r="AD70" i="47" s="1"/>
  <c r="K93" i="47"/>
  <c r="L93" i="47" s="1"/>
  <c r="AC13" i="47"/>
  <c r="AD13" i="47" s="1"/>
  <c r="AE15" i="47" s="1"/>
  <c r="AF15" i="47" s="1"/>
  <c r="AI97" i="47"/>
  <c r="AJ97" i="47" s="1"/>
  <c r="AI78" i="47"/>
  <c r="AJ78" i="47" s="1"/>
  <c r="AK80" i="47" s="1"/>
  <c r="AL80" i="47" s="1"/>
  <c r="Q15" i="47"/>
  <c r="R15" i="47" s="1"/>
  <c r="AI64" i="47"/>
  <c r="AJ64" i="47" s="1"/>
  <c r="E84" i="47"/>
  <c r="F84" i="47" s="1"/>
  <c r="AI76" i="47"/>
  <c r="AJ76" i="47" s="1"/>
  <c r="AC98" i="47"/>
  <c r="AD98" i="47" s="1"/>
  <c r="AO82" i="47"/>
  <c r="AP82" i="47" s="1"/>
  <c r="AI24" i="47"/>
  <c r="AJ24" i="47" s="1"/>
  <c r="K26" i="47"/>
  <c r="L26" i="47" s="1"/>
  <c r="AI36" i="47"/>
  <c r="AJ36" i="47" s="1"/>
  <c r="Q59" i="47"/>
  <c r="R59" i="47" s="1"/>
  <c r="AC57" i="47"/>
  <c r="AD57" i="47" s="1"/>
  <c r="Q85" i="47"/>
  <c r="R85" i="47" s="1"/>
  <c r="Q54" i="47"/>
  <c r="R54" i="47" s="1"/>
  <c r="K62" i="47"/>
  <c r="L62" i="47" s="1"/>
  <c r="Q25" i="47"/>
  <c r="R25" i="47" s="1"/>
  <c r="S27" i="47" s="1"/>
  <c r="T27" i="47" s="1"/>
  <c r="AE100" i="47"/>
  <c r="AF100" i="47" s="1"/>
  <c r="AO19" i="47"/>
  <c r="AP19" i="47" s="1"/>
  <c r="K65" i="47"/>
  <c r="L65" i="47" s="1"/>
  <c r="Q37" i="47"/>
  <c r="R37" i="47" s="1"/>
  <c r="K55" i="47"/>
  <c r="L55" i="47" s="1"/>
  <c r="AC47" i="47"/>
  <c r="AD47" i="47" s="1"/>
  <c r="AC49" i="47"/>
  <c r="AD49" i="47" s="1"/>
  <c r="AO36" i="47"/>
  <c r="AP36" i="47" s="1"/>
  <c r="Q48" i="47"/>
  <c r="R48" i="47" s="1"/>
  <c r="Q11" i="47"/>
  <c r="R11" i="47" s="1"/>
  <c r="K97" i="47"/>
  <c r="L97" i="47" s="1"/>
  <c r="AI85" i="47"/>
  <c r="AJ85" i="47" s="1"/>
  <c r="K18" i="47"/>
  <c r="L18" i="47" s="1"/>
  <c r="AO79" i="47"/>
  <c r="AP79" i="47" s="1"/>
  <c r="AQ81" i="47" s="1"/>
  <c r="AR81" i="47" s="1"/>
  <c r="K58" i="47"/>
  <c r="L58" i="47" s="1"/>
  <c r="M59" i="47" s="1"/>
  <c r="N59" i="47" s="1"/>
  <c r="Q20" i="47"/>
  <c r="R20" i="47" s="1"/>
  <c r="AI34" i="47"/>
  <c r="AJ34" i="47" s="1"/>
  <c r="AI82" i="47"/>
  <c r="AJ82" i="47" s="1"/>
  <c r="AK82" i="47" s="1"/>
  <c r="AL82" i="47" s="1"/>
  <c r="AI27" i="47"/>
  <c r="AJ27" i="47" s="1"/>
  <c r="AC41" i="47"/>
  <c r="AD41" i="47" s="1"/>
  <c r="AI89" i="47"/>
  <c r="AJ89" i="47" s="1"/>
  <c r="K59" i="47"/>
  <c r="L59" i="47" s="1"/>
  <c r="Q62" i="47"/>
  <c r="R62" i="47" s="1"/>
  <c r="K31" i="47"/>
  <c r="L31" i="47" s="1"/>
  <c r="G100" i="47"/>
  <c r="H100" i="47" s="1"/>
  <c r="AI46" i="47"/>
  <c r="AJ46" i="47" s="1"/>
  <c r="AI41" i="47"/>
  <c r="AJ41" i="47" s="1"/>
  <c r="AO94" i="47"/>
  <c r="AP94" i="47" s="1"/>
  <c r="AQ95" i="47" s="1"/>
  <c r="AR95" i="47" s="1"/>
  <c r="K44" i="47"/>
  <c r="L44" i="47" s="1"/>
  <c r="AC84" i="47"/>
  <c r="AD84" i="47" s="1"/>
  <c r="AE85" i="47" s="1"/>
  <c r="AF85" i="47" s="1"/>
  <c r="AI23" i="47"/>
  <c r="AJ23" i="47" s="1"/>
  <c r="AK24" i="47" s="1"/>
  <c r="AL24" i="47" s="1"/>
  <c r="K73" i="47"/>
  <c r="L73" i="47" s="1"/>
  <c r="AI44" i="47"/>
  <c r="AJ44" i="47" s="1"/>
  <c r="AK45" i="47" s="1"/>
  <c r="AL45" i="47" s="1"/>
  <c r="AO60" i="47"/>
  <c r="AP60" i="47" s="1"/>
  <c r="AC94" i="47"/>
  <c r="AD94" i="47" s="1"/>
  <c r="AE96" i="47" s="1"/>
  <c r="AF96" i="47" s="1"/>
  <c r="AI19" i="47"/>
  <c r="AJ19" i="47" s="1"/>
  <c r="AO80" i="47"/>
  <c r="AP80" i="47" s="1"/>
  <c r="AQ82" i="47" s="1"/>
  <c r="AR82" i="47" s="1"/>
  <c r="AI14" i="47"/>
  <c r="AJ14" i="47" s="1"/>
  <c r="AI69" i="47"/>
  <c r="AJ69" i="47" s="1"/>
  <c r="AO15" i="47"/>
  <c r="AP15" i="47" s="1"/>
  <c r="AI70" i="47"/>
  <c r="AJ70" i="47" s="1"/>
  <c r="Q78" i="47"/>
  <c r="R78" i="47" s="1"/>
  <c r="Q51" i="47"/>
  <c r="R51" i="47" s="1"/>
  <c r="Q47" i="47"/>
  <c r="R47" i="47" s="1"/>
  <c r="K54" i="47"/>
  <c r="L54" i="47" s="1"/>
  <c r="AO63" i="47"/>
  <c r="AP63" i="47" s="1"/>
  <c r="AO72" i="47"/>
  <c r="AP72" i="47" s="1"/>
  <c r="AO32" i="47"/>
  <c r="AP32" i="47" s="1"/>
  <c r="AO43" i="47"/>
  <c r="AP43" i="47" s="1"/>
  <c r="AO51" i="47"/>
  <c r="AP51" i="47" s="1"/>
  <c r="AO50" i="47"/>
  <c r="AP50" i="47" s="1"/>
  <c r="AO88" i="47"/>
  <c r="AP88" i="47" s="1"/>
  <c r="AQ89" i="47" s="1"/>
  <c r="AR89" i="47" s="1"/>
  <c r="AO21" i="47"/>
  <c r="AP21" i="47" s="1"/>
  <c r="AO17" i="47"/>
  <c r="AP17" i="47" s="1"/>
  <c r="AO49" i="47"/>
  <c r="AP49" i="47" s="1"/>
  <c r="AO11" i="47"/>
  <c r="AP11" i="47" s="1"/>
  <c r="AO20" i="47"/>
  <c r="AP20" i="47" s="1"/>
  <c r="AO28" i="47"/>
  <c r="AP28" i="47" s="1"/>
  <c r="AQ29" i="47" s="1"/>
  <c r="AR29" i="47" s="1"/>
  <c r="AO66" i="47"/>
  <c r="AP66" i="47" s="1"/>
  <c r="AO83" i="47"/>
  <c r="AP83" i="47" s="1"/>
  <c r="AQ83" i="47" s="1"/>
  <c r="AR83" i="47" s="1"/>
  <c r="AO30" i="47"/>
  <c r="AP30" i="47" s="1"/>
  <c r="AO53" i="47"/>
  <c r="AP53" i="47" s="1"/>
  <c r="AO48" i="47"/>
  <c r="AP48" i="47" s="1"/>
  <c r="AO68" i="47"/>
  <c r="AP68" i="47" s="1"/>
  <c r="AO89" i="47"/>
  <c r="AP89" i="47" s="1"/>
  <c r="AI32" i="47"/>
  <c r="AJ32" i="47" s="1"/>
  <c r="AI49" i="47"/>
  <c r="AJ49" i="47" s="1"/>
  <c r="AI52" i="47"/>
  <c r="AJ52" i="47" s="1"/>
  <c r="AI81" i="47"/>
  <c r="AJ81" i="47" s="1"/>
  <c r="AI66" i="47"/>
  <c r="AJ66" i="47" s="1"/>
  <c r="AI45" i="47"/>
  <c r="AJ45" i="47" s="1"/>
  <c r="AI73" i="47"/>
  <c r="AJ73" i="47" s="1"/>
  <c r="AI83" i="47"/>
  <c r="AJ83" i="47" s="1"/>
  <c r="AI16" i="47"/>
  <c r="AJ16" i="47" s="1"/>
  <c r="AI20" i="47"/>
  <c r="AJ20" i="47" s="1"/>
  <c r="AK21" i="47" s="1"/>
  <c r="AL21" i="47" s="1"/>
  <c r="AI30" i="47"/>
  <c r="AJ30" i="47" s="1"/>
  <c r="AI74" i="47"/>
  <c r="AJ74" i="47" s="1"/>
  <c r="AC40" i="47"/>
  <c r="AD40" i="47" s="1"/>
  <c r="AC78" i="47"/>
  <c r="AD78" i="47" s="1"/>
  <c r="AC30" i="47"/>
  <c r="AD30" i="47" s="1"/>
  <c r="AC48" i="47"/>
  <c r="AD48" i="47" s="1"/>
  <c r="AE50" i="47" s="1"/>
  <c r="AF50" i="47" s="1"/>
  <c r="AC29" i="47"/>
  <c r="AD29" i="47" s="1"/>
  <c r="AC69" i="47"/>
  <c r="AD69" i="47" s="1"/>
  <c r="AC86" i="47"/>
  <c r="AD86" i="47" s="1"/>
  <c r="AE88" i="47" s="1"/>
  <c r="AF88" i="47" s="1"/>
  <c r="AC26" i="47"/>
  <c r="AD26" i="47" s="1"/>
  <c r="AE26" i="47" s="1"/>
  <c r="AF26" i="47" s="1"/>
  <c r="AC91" i="47"/>
  <c r="AD91" i="47" s="1"/>
  <c r="AC56" i="47"/>
  <c r="AD56" i="47" s="1"/>
  <c r="AC23" i="47"/>
  <c r="AD23" i="47" s="1"/>
  <c r="AE25" i="47" s="1"/>
  <c r="AF25" i="47" s="1"/>
  <c r="W43" i="47"/>
  <c r="X43" i="47" s="1"/>
  <c r="Q33" i="47"/>
  <c r="R33" i="47" s="1"/>
  <c r="Q42" i="47"/>
  <c r="R42" i="47" s="1"/>
  <c r="Q71" i="47"/>
  <c r="R71" i="47" s="1"/>
  <c r="Q63" i="47"/>
  <c r="R63" i="47" s="1"/>
  <c r="Q79" i="47"/>
  <c r="R79" i="47" s="1"/>
  <c r="Q73" i="47"/>
  <c r="R73" i="47" s="1"/>
  <c r="Q27" i="47"/>
  <c r="R27" i="47" s="1"/>
  <c r="Q57" i="47"/>
  <c r="R57" i="47" s="1"/>
  <c r="Q46" i="47"/>
  <c r="R46" i="47" s="1"/>
  <c r="Q89" i="47"/>
  <c r="R89" i="47" s="1"/>
  <c r="S11" i="47"/>
  <c r="T11" i="47" s="1"/>
  <c r="Q23" i="47"/>
  <c r="R23" i="47" s="1"/>
  <c r="Q40" i="47"/>
  <c r="R40" i="47" s="1"/>
  <c r="Q19" i="47"/>
  <c r="R19" i="47" s="1"/>
  <c r="Q52" i="47"/>
  <c r="R52" i="47" s="1"/>
  <c r="Q61" i="47"/>
  <c r="R61" i="47" s="1"/>
  <c r="S63" i="47" s="1"/>
  <c r="T63" i="47" s="1"/>
  <c r="Q69" i="47"/>
  <c r="R69" i="47" s="1"/>
  <c r="S69" i="47" s="1"/>
  <c r="T69" i="47" s="1"/>
  <c r="Q91" i="47"/>
  <c r="R91" i="47" s="1"/>
  <c r="Q38" i="47"/>
  <c r="R38" i="47" s="1"/>
  <c r="Q86" i="47"/>
  <c r="R86" i="47" s="1"/>
  <c r="Q12" i="47"/>
  <c r="R12" i="47" s="1"/>
  <c r="K43" i="47"/>
  <c r="L43" i="47" s="1"/>
  <c r="K30" i="47"/>
  <c r="L30" i="47" s="1"/>
  <c r="K74" i="47"/>
  <c r="L74" i="47" s="1"/>
  <c r="K86" i="47"/>
  <c r="L86" i="47" s="1"/>
  <c r="K87" i="47"/>
  <c r="L87" i="47" s="1"/>
  <c r="K29" i="47"/>
  <c r="L29" i="47" s="1"/>
  <c r="K63" i="47"/>
  <c r="L63" i="47" s="1"/>
  <c r="K49" i="47"/>
  <c r="L49" i="47" s="1"/>
  <c r="K71" i="47"/>
  <c r="L71" i="47" s="1"/>
  <c r="E24" i="47"/>
  <c r="F24" i="47" s="1"/>
  <c r="E69" i="47"/>
  <c r="F69" i="47" s="1"/>
  <c r="Q53" i="47"/>
  <c r="R53" i="47" s="1"/>
  <c r="AI50" i="47"/>
  <c r="AJ50" i="47" s="1"/>
  <c r="AK50" i="47" s="1"/>
  <c r="AL50" i="47" s="1"/>
  <c r="AC63" i="47"/>
  <c r="AD63" i="47" s="1"/>
  <c r="K34" i="47"/>
  <c r="L34" i="47" s="1"/>
  <c r="Q70" i="47"/>
  <c r="R70" i="47" s="1"/>
  <c r="K80" i="47"/>
  <c r="L80" i="47" s="1"/>
  <c r="Q39" i="47"/>
  <c r="R39" i="47" s="1"/>
  <c r="AC33" i="47"/>
  <c r="AD33" i="47" s="1"/>
  <c r="AI67" i="47"/>
  <c r="AJ67" i="47" s="1"/>
  <c r="AI53" i="47"/>
  <c r="AJ53" i="47" s="1"/>
  <c r="AE98" i="47"/>
  <c r="AF98" i="47" s="1"/>
  <c r="Q77" i="47"/>
  <c r="R77" i="47" s="1"/>
  <c r="S79" i="47" s="1"/>
  <c r="T79" i="47" s="1"/>
  <c r="W79" i="47"/>
  <c r="X79" i="47" s="1"/>
  <c r="AC85" i="47"/>
  <c r="AD85" i="47" s="1"/>
  <c r="AE87" i="47" s="1"/>
  <c r="AF87" i="47" s="1"/>
  <c r="M31" i="47"/>
  <c r="N31" i="47" s="1"/>
  <c r="AI60" i="47"/>
  <c r="AJ60" i="47" s="1"/>
  <c r="AK61" i="47" s="1"/>
  <c r="AL61" i="47" s="1"/>
  <c r="AO76" i="47"/>
  <c r="AP76" i="47" s="1"/>
  <c r="AQ77" i="47" s="1"/>
  <c r="AR77" i="47" s="1"/>
  <c r="K88" i="47"/>
  <c r="L88" i="47" s="1"/>
  <c r="K96" i="47"/>
  <c r="L96" i="47" s="1"/>
  <c r="AI90" i="47"/>
  <c r="AJ90" i="47" s="1"/>
  <c r="AO98" i="47"/>
  <c r="AP98" i="47" s="1"/>
  <c r="AQ100" i="47" s="1"/>
  <c r="AR100" i="47" s="1"/>
  <c r="AO59" i="47"/>
  <c r="AP59" i="47" s="1"/>
  <c r="AQ61" i="47" s="1"/>
  <c r="AR61" i="47" s="1"/>
  <c r="K21" i="47"/>
  <c r="L21" i="47" s="1"/>
  <c r="AC42" i="47"/>
  <c r="AD42" i="47" s="1"/>
  <c r="AC14" i="47"/>
  <c r="AD14" i="47" s="1"/>
  <c r="AE16" i="47" s="1"/>
  <c r="AF16" i="47" s="1"/>
  <c r="Q26" i="47"/>
  <c r="R26" i="47" s="1"/>
  <c r="K98" i="47"/>
  <c r="L98" i="47" s="1"/>
  <c r="M100" i="47" s="1"/>
  <c r="N100" i="47" s="1"/>
  <c r="AI29" i="47"/>
  <c r="AJ29" i="47" s="1"/>
  <c r="AK30" i="47" s="1"/>
  <c r="AL30" i="47" s="1"/>
  <c r="K22" i="47"/>
  <c r="L22" i="47" s="1"/>
  <c r="AO90" i="47"/>
  <c r="AP90" i="47" s="1"/>
  <c r="AO73" i="47"/>
  <c r="AP73" i="47" s="1"/>
  <c r="Q55" i="47"/>
  <c r="R55" i="47" s="1"/>
  <c r="Q87" i="47"/>
  <c r="R87" i="47" s="1"/>
  <c r="AI77" i="47"/>
  <c r="AJ77" i="47" s="1"/>
  <c r="AQ87" i="47"/>
  <c r="AR87" i="47" s="1"/>
  <c r="AC97" i="47"/>
  <c r="AD97" i="47" s="1"/>
  <c r="AI18" i="47"/>
  <c r="AJ18" i="47" s="1"/>
  <c r="AK20" i="47" s="1"/>
  <c r="AL20" i="47" s="1"/>
  <c r="AI13" i="47"/>
  <c r="AJ13" i="47" s="1"/>
  <c r="AK14" i="47" s="1"/>
  <c r="AL14" i="47" s="1"/>
  <c r="K16" i="47"/>
  <c r="L16" i="47" s="1"/>
  <c r="AC52" i="47"/>
  <c r="AD52" i="47" s="1"/>
  <c r="AE52" i="47" s="1"/>
  <c r="AF52" i="47" s="1"/>
  <c r="K75" i="47"/>
  <c r="L75" i="47" s="1"/>
  <c r="AC74" i="47"/>
  <c r="AD74" i="47" s="1"/>
  <c r="AE75" i="47" s="1"/>
  <c r="AF75" i="47" s="1"/>
  <c r="Q49" i="47"/>
  <c r="R49" i="47" s="1"/>
  <c r="Q28" i="47"/>
  <c r="R28" i="47" s="1"/>
  <c r="AO69" i="47"/>
  <c r="AP69" i="47" s="1"/>
  <c r="K51" i="47"/>
  <c r="L51" i="47" s="1"/>
  <c r="M53" i="47" s="1"/>
  <c r="N53" i="47" s="1"/>
  <c r="AO10" i="47"/>
  <c r="AP10" i="47" s="1"/>
  <c r="Q98" i="47"/>
  <c r="R98" i="47" s="1"/>
  <c r="S100" i="47" s="1"/>
  <c r="T100" i="47" s="1"/>
  <c r="Q58" i="47"/>
  <c r="R58" i="47" s="1"/>
  <c r="Q31" i="47"/>
  <c r="R31" i="47" s="1"/>
  <c r="AI57" i="47"/>
  <c r="AJ57" i="47" s="1"/>
  <c r="Q80" i="47"/>
  <c r="R80" i="47" s="1"/>
  <c r="AO84" i="47"/>
  <c r="AP84" i="47" s="1"/>
  <c r="AQ86" i="47" s="1"/>
  <c r="AR86" i="47" s="1"/>
  <c r="AC75" i="47"/>
  <c r="AD75" i="47" s="1"/>
  <c r="K57" i="47"/>
  <c r="L57" i="47" s="1"/>
  <c r="AC45" i="47"/>
  <c r="AD45" i="47" s="1"/>
  <c r="Q24" i="47"/>
  <c r="R24" i="47" s="1"/>
  <c r="K32" i="47"/>
  <c r="L32" i="47" s="1"/>
  <c r="AI21" i="47"/>
  <c r="AJ21" i="47" s="1"/>
  <c r="AI72" i="47"/>
  <c r="AJ72" i="47" s="1"/>
  <c r="AI98" i="47"/>
  <c r="AJ98" i="47" s="1"/>
  <c r="AK98" i="47" s="1"/>
  <c r="AL98" i="47" s="1"/>
  <c r="AC20" i="47"/>
  <c r="AD20" i="47" s="1"/>
  <c r="AI95" i="47"/>
  <c r="AJ95" i="47" s="1"/>
  <c r="Q64" i="47"/>
  <c r="R64" i="47" s="1"/>
  <c r="E15" i="47"/>
  <c r="F15" i="47" s="1"/>
  <c r="W12" i="47"/>
  <c r="X12" i="47" s="1"/>
  <c r="AI11" i="47"/>
  <c r="AJ11" i="47" s="1"/>
  <c r="AK13" i="47" s="1"/>
  <c r="AL13" i="47" s="1"/>
  <c r="AO97" i="47"/>
  <c r="AP97" i="47" s="1"/>
  <c r="AQ98" i="47" s="1"/>
  <c r="AR98" i="47" s="1"/>
  <c r="AO18" i="47"/>
  <c r="AP18" i="47" s="1"/>
  <c r="AQ20" i="47" s="1"/>
  <c r="AR20" i="47" s="1"/>
  <c r="AO56" i="47"/>
  <c r="AP56" i="47" s="1"/>
  <c r="K48" i="47"/>
  <c r="L48" i="47" s="1"/>
  <c r="M50" i="47" s="1"/>
  <c r="N50" i="47" s="1"/>
  <c r="K70" i="47"/>
  <c r="L70" i="47" s="1"/>
  <c r="AO47" i="47"/>
  <c r="AP47" i="47" s="1"/>
  <c r="AQ49" i="47" s="1"/>
  <c r="AR49" i="47" s="1"/>
  <c r="AO42" i="47"/>
  <c r="AP42" i="47" s="1"/>
  <c r="AC92" i="47"/>
  <c r="AD92" i="47" s="1"/>
  <c r="AC93" i="47"/>
  <c r="AD93" i="47" s="1"/>
  <c r="AC58" i="47"/>
  <c r="AD58" i="47" s="1"/>
  <c r="AC59" i="47"/>
  <c r="AD59" i="47" s="1"/>
  <c r="AE60" i="47" s="1"/>
  <c r="AF60" i="47" s="1"/>
  <c r="K35" i="47"/>
  <c r="L35" i="47" s="1"/>
  <c r="K36" i="47"/>
  <c r="L36" i="47" s="1"/>
  <c r="AO91" i="47"/>
  <c r="AP91" i="47" s="1"/>
  <c r="K23" i="47"/>
  <c r="L23" i="47" s="1"/>
  <c r="K60" i="47"/>
  <c r="L60" i="47" s="1"/>
  <c r="M61" i="47" s="1"/>
  <c r="N61" i="47" s="1"/>
  <c r="AO13" i="47"/>
  <c r="AP13" i="47" s="1"/>
  <c r="AO14" i="47"/>
  <c r="AP14" i="47" s="1"/>
  <c r="AO64" i="47"/>
  <c r="AP64" i="47" s="1"/>
  <c r="AO65" i="47"/>
  <c r="AP65" i="47" s="1"/>
  <c r="AI87" i="47"/>
  <c r="AJ87" i="47" s="1"/>
  <c r="AI86" i="47"/>
  <c r="AJ86" i="47" s="1"/>
  <c r="AC72" i="47"/>
  <c r="AD72" i="47" s="1"/>
  <c r="AC73" i="47"/>
  <c r="AD73" i="47" s="1"/>
  <c r="AO24" i="47"/>
  <c r="AP24" i="47" s="1"/>
  <c r="AO25" i="47"/>
  <c r="AP25" i="47" s="1"/>
  <c r="Q83" i="47"/>
  <c r="R83" i="47" s="1"/>
  <c r="S85" i="47" s="1"/>
  <c r="T85" i="47" s="1"/>
  <c r="K38" i="47"/>
  <c r="L38" i="47" s="1"/>
  <c r="M39" i="47" s="1"/>
  <c r="N39" i="47" s="1"/>
  <c r="Q13" i="47"/>
  <c r="R13" i="47" s="1"/>
  <c r="S13" i="47" s="1"/>
  <c r="T13" i="47" s="1"/>
  <c r="Q14" i="47"/>
  <c r="R14" i="47" s="1"/>
  <c r="K19" i="47"/>
  <c r="L19" i="47" s="1"/>
  <c r="K20" i="47"/>
  <c r="L20" i="47" s="1"/>
  <c r="Q21" i="47"/>
  <c r="R21" i="47" s="1"/>
  <c r="Q22" i="47"/>
  <c r="R22" i="47" s="1"/>
  <c r="Q43" i="47"/>
  <c r="R43" i="47" s="1"/>
  <c r="Q44" i="47"/>
  <c r="R44" i="47" s="1"/>
  <c r="AC21" i="47"/>
  <c r="AD21" i="47" s="1"/>
  <c r="AC22" i="47"/>
  <c r="AD22" i="47" s="1"/>
  <c r="Q65" i="47"/>
  <c r="R65" i="47" s="1"/>
  <c r="Q56" i="47"/>
  <c r="R56" i="47" s="1"/>
  <c r="AO31" i="47"/>
  <c r="AP31" i="47" s="1"/>
  <c r="AQ31" i="47" s="1"/>
  <c r="AR31" i="47" s="1"/>
  <c r="S64" i="47"/>
  <c r="T64" i="47" s="1"/>
  <c r="AK70" i="47"/>
  <c r="AL70" i="47" s="1"/>
  <c r="Q81" i="47"/>
  <c r="R81" i="47" s="1"/>
  <c r="K94" i="47"/>
  <c r="L94" i="47" s="1"/>
  <c r="AI94" i="47"/>
  <c r="AJ94" i="47" s="1"/>
  <c r="AK94" i="47" s="1"/>
  <c r="AL94" i="47" s="1"/>
  <c r="AC53" i="47"/>
  <c r="AD53" i="47" s="1"/>
  <c r="Q50" i="47"/>
  <c r="R50" i="47" s="1"/>
  <c r="E74" i="47"/>
  <c r="F74" i="47" s="1"/>
  <c r="AI65" i="47"/>
  <c r="AJ65" i="47" s="1"/>
  <c r="AC71" i="47"/>
  <c r="AD71" i="47" s="1"/>
  <c r="AO54" i="47"/>
  <c r="AP54" i="47" s="1"/>
  <c r="Q92" i="47"/>
  <c r="R92" i="47" s="1"/>
  <c r="Q74" i="47"/>
  <c r="R74" i="47" s="1"/>
  <c r="AO92" i="47"/>
  <c r="AP92" i="47" s="1"/>
  <c r="AQ94" i="47" s="1"/>
  <c r="AR94" i="47" s="1"/>
  <c r="Q34" i="47"/>
  <c r="R34" i="47" s="1"/>
  <c r="K11" i="47"/>
  <c r="L11" i="47" s="1"/>
  <c r="AC19" i="47"/>
  <c r="AD19" i="47" s="1"/>
  <c r="AI39" i="47"/>
  <c r="AJ39" i="47" s="1"/>
  <c r="AK39" i="47" s="1"/>
  <c r="AL39" i="47" s="1"/>
  <c r="AO55" i="47"/>
  <c r="AP55" i="47" s="1"/>
  <c r="AQ57" i="47" s="1"/>
  <c r="AR57" i="47" s="1"/>
  <c r="AC38" i="47"/>
  <c r="AD38" i="47" s="1"/>
  <c r="AE40" i="47" s="1"/>
  <c r="AF40" i="47" s="1"/>
  <c r="AC39" i="47"/>
  <c r="AD39" i="47" s="1"/>
  <c r="K45" i="47"/>
  <c r="L45" i="47" s="1"/>
  <c r="K46" i="47"/>
  <c r="L46" i="47" s="1"/>
  <c r="Q16" i="47"/>
  <c r="R16" i="47" s="1"/>
  <c r="AC79" i="47"/>
  <c r="AD79" i="47" s="1"/>
  <c r="AI10" i="47"/>
  <c r="AJ10" i="47" s="1"/>
  <c r="AC61" i="47"/>
  <c r="AD61" i="47" s="1"/>
  <c r="AE63" i="47" s="1"/>
  <c r="AF63" i="47" s="1"/>
  <c r="S39" i="47"/>
  <c r="T39" i="47" s="1"/>
  <c r="Q90" i="47"/>
  <c r="R90" i="47" s="1"/>
  <c r="AI47" i="47"/>
  <c r="AJ47" i="47" s="1"/>
  <c r="AK48" i="47" s="1"/>
  <c r="AL48" i="47" s="1"/>
  <c r="AO33" i="47"/>
  <c r="AP33" i="47" s="1"/>
  <c r="AQ34" i="47" s="1"/>
  <c r="AR34" i="47" s="1"/>
  <c r="AI54" i="47"/>
  <c r="AJ54" i="47" s="1"/>
  <c r="AK54" i="47" s="1"/>
  <c r="AL54" i="47" s="1"/>
  <c r="AO70" i="47"/>
  <c r="AP70" i="47" s="1"/>
  <c r="AQ70" i="47" s="1"/>
  <c r="AR70" i="47" s="1"/>
  <c r="S86" i="47"/>
  <c r="T86" i="47" s="1"/>
  <c r="AI62" i="47"/>
  <c r="AJ62" i="47" s="1"/>
  <c r="AK63" i="47" s="1"/>
  <c r="AL63" i="47" s="1"/>
  <c r="K27" i="47"/>
  <c r="L27" i="47" s="1"/>
  <c r="AI84" i="47"/>
  <c r="AJ84" i="47" s="1"/>
  <c r="K66" i="47"/>
  <c r="L66" i="47" s="1"/>
  <c r="AO35" i="47"/>
  <c r="AP35" i="47" s="1"/>
  <c r="AQ37" i="47" s="1"/>
  <c r="AR37" i="47" s="1"/>
  <c r="AC17" i="47"/>
  <c r="AD17" i="47" s="1"/>
  <c r="AE17" i="47" s="1"/>
  <c r="AF17" i="47" s="1"/>
  <c r="AI55" i="47"/>
  <c r="AJ55" i="47" s="1"/>
  <c r="AO41" i="47"/>
  <c r="AP41" i="47" s="1"/>
  <c r="AO71" i="47"/>
  <c r="AP71" i="47" s="1"/>
  <c r="K61" i="47"/>
  <c r="L61" i="47" s="1"/>
  <c r="Q93" i="47"/>
  <c r="R93" i="47" s="1"/>
  <c r="Q94" i="47"/>
  <c r="R94" i="47" s="1"/>
  <c r="AC76" i="47"/>
  <c r="AD76" i="47" s="1"/>
  <c r="AE78" i="47" s="1"/>
  <c r="AF78" i="47" s="1"/>
  <c r="AO67" i="47"/>
  <c r="AP67" i="47" s="1"/>
  <c r="Q32" i="47"/>
  <c r="R32" i="47" s="1"/>
  <c r="AI42" i="47"/>
  <c r="AJ42" i="47" s="1"/>
  <c r="AO22" i="47"/>
  <c r="AP22" i="47" s="1"/>
  <c r="AO23" i="47"/>
  <c r="AP23" i="47" s="1"/>
  <c r="AI17" i="47"/>
  <c r="AJ17" i="47" s="1"/>
  <c r="AK19" i="47" s="1"/>
  <c r="AL19" i="47" s="1"/>
  <c r="W46" i="47"/>
  <c r="X46" i="47" s="1"/>
  <c r="Q41" i="47"/>
  <c r="R41" i="47" s="1"/>
  <c r="S43" i="47" s="1"/>
  <c r="T43" i="47" s="1"/>
  <c r="AI35" i="47"/>
  <c r="AJ35" i="47" s="1"/>
  <c r="AK37" i="47" s="1"/>
  <c r="AL37" i="47" s="1"/>
  <c r="Q17" i="47"/>
  <c r="R17" i="47" s="1"/>
  <c r="Q18" i="47"/>
  <c r="R18" i="47" s="1"/>
  <c r="S19" i="47" s="1"/>
  <c r="T19" i="47" s="1"/>
  <c r="AO74" i="47"/>
  <c r="AP74" i="47" s="1"/>
  <c r="K82" i="47"/>
  <c r="L82" i="47" s="1"/>
  <c r="AI58" i="47"/>
  <c r="AJ58" i="47" s="1"/>
  <c r="AK59" i="47" s="1"/>
  <c r="AL59" i="47" s="1"/>
  <c r="K83" i="47"/>
  <c r="L83" i="47" s="1"/>
  <c r="M84" i="47" s="1"/>
  <c r="N84" i="47" s="1"/>
  <c r="K52" i="47"/>
  <c r="L52" i="47" s="1"/>
  <c r="Q66" i="47"/>
  <c r="R66" i="47" s="1"/>
  <c r="Q35" i="47"/>
  <c r="R35" i="47" s="1"/>
  <c r="S37" i="47" s="1"/>
  <c r="T37" i="47" s="1"/>
  <c r="AO16" i="47"/>
  <c r="AP16" i="47" s="1"/>
  <c r="AC54" i="47"/>
  <c r="AD54" i="47" s="1"/>
  <c r="AC55" i="47"/>
  <c r="AD55" i="47" s="1"/>
  <c r="E65" i="47"/>
  <c r="F65" i="47" s="1"/>
  <c r="E45" i="47"/>
  <c r="F45" i="47" s="1"/>
  <c r="W13" i="47"/>
  <c r="X13" i="47" s="1"/>
  <c r="AC12" i="47"/>
  <c r="AD12" i="47" s="1"/>
  <c r="AE13" i="47" s="1"/>
  <c r="AF13" i="47" s="1"/>
  <c r="AI75" i="47"/>
  <c r="AJ75" i="47" s="1"/>
  <c r="AK77" i="47" s="1"/>
  <c r="AL77" i="47" s="1"/>
  <c r="K77" i="47"/>
  <c r="L77" i="47" s="1"/>
  <c r="K78" i="47"/>
  <c r="L78" i="47" s="1"/>
  <c r="AC81" i="47"/>
  <c r="AD81" i="47" s="1"/>
  <c r="AE81" i="47" s="1"/>
  <c r="AF81" i="47" s="1"/>
  <c r="AC82" i="47"/>
  <c r="AD82" i="47" s="1"/>
  <c r="AE84" i="47" s="1"/>
  <c r="AF84" i="47" s="1"/>
  <c r="K28" i="47"/>
  <c r="L28" i="47" s="1"/>
  <c r="Q88" i="47"/>
  <c r="R88" i="47" s="1"/>
  <c r="K24" i="47"/>
  <c r="L24" i="47" s="1"/>
  <c r="K91" i="47"/>
  <c r="L91" i="47" s="1"/>
  <c r="AC90" i="47"/>
  <c r="AD90" i="47" s="1"/>
  <c r="AE90" i="47" s="1"/>
  <c r="AF90" i="47" s="1"/>
  <c r="K76" i="47"/>
  <c r="L76" i="47" s="1"/>
  <c r="Q29" i="47"/>
  <c r="R29" i="47" s="1"/>
  <c r="AC68" i="47"/>
  <c r="AD68" i="47" s="1"/>
  <c r="AE70" i="47" s="1"/>
  <c r="AF70" i="47" s="1"/>
  <c r="Q96" i="47"/>
  <c r="R96" i="47" s="1"/>
  <c r="K68" i="47"/>
  <c r="L68" i="47" s="1"/>
  <c r="W29" i="47"/>
  <c r="X29" i="47" s="1"/>
  <c r="Q97" i="47"/>
  <c r="R97" i="47" s="1"/>
  <c r="S99" i="47" s="1"/>
  <c r="T99" i="47" s="1"/>
  <c r="K40" i="47"/>
  <c r="L40" i="47" s="1"/>
  <c r="M42" i="47" s="1"/>
  <c r="N42" i="47" s="1"/>
  <c r="AO38" i="47"/>
  <c r="AP38" i="47" s="1"/>
  <c r="AC31" i="47"/>
  <c r="AD31" i="47" s="1"/>
  <c r="K17" i="47"/>
  <c r="L17" i="47" s="1"/>
  <c r="K92" i="47"/>
  <c r="L92" i="47" s="1"/>
  <c r="Q60" i="47"/>
  <c r="R60" i="47" s="1"/>
  <c r="AI31" i="47"/>
  <c r="AJ31" i="47" s="1"/>
  <c r="K84" i="47"/>
  <c r="L84" i="47" s="1"/>
  <c r="AO62" i="47"/>
  <c r="AP62" i="47" s="1"/>
  <c r="K67" i="47"/>
  <c r="L67" i="47" s="1"/>
  <c r="AI25" i="47"/>
  <c r="AJ25" i="47" s="1"/>
  <c r="AO39" i="47"/>
  <c r="AP39" i="47" s="1"/>
  <c r="K13" i="47"/>
  <c r="L13" i="47" s="1"/>
  <c r="M14" i="47" s="1"/>
  <c r="N14" i="47" s="1"/>
  <c r="Q45" i="47"/>
  <c r="R45" i="47" s="1"/>
  <c r="S45" i="47" s="1"/>
  <c r="T45" i="47" s="1"/>
  <c r="AO78" i="47"/>
  <c r="AP78" i="47" s="1"/>
  <c r="AQ80" i="47" s="1"/>
  <c r="AR80" i="47" s="1"/>
  <c r="Q76" i="47"/>
  <c r="R76" i="47" s="1"/>
  <c r="S78" i="47" s="1"/>
  <c r="T78" i="47" s="1"/>
  <c r="AO58" i="47"/>
  <c r="AP58" i="47" s="1"/>
  <c r="AQ60" i="47" s="1"/>
  <c r="AR60" i="47" s="1"/>
  <c r="AC28" i="47"/>
  <c r="AD28" i="47" s="1"/>
  <c r="AE29" i="47" s="1"/>
  <c r="AF29" i="47" s="1"/>
  <c r="AI15" i="47"/>
  <c r="AJ15" i="47" s="1"/>
  <c r="W64" i="47"/>
  <c r="X64" i="47" s="1"/>
  <c r="W65" i="47"/>
  <c r="X65" i="47" s="1"/>
  <c r="Q30" i="47"/>
  <c r="R30" i="47" s="1"/>
  <c r="K56" i="47"/>
  <c r="L56" i="47" s="1"/>
  <c r="K64" i="47"/>
  <c r="L64" i="47" s="1"/>
  <c r="K33" i="47"/>
  <c r="L33" i="47" s="1"/>
  <c r="AO26" i="47"/>
  <c r="AP26" i="47" s="1"/>
  <c r="AO46" i="47"/>
  <c r="AP46" i="47" s="1"/>
  <c r="K69" i="47"/>
  <c r="L69" i="47" s="1"/>
  <c r="AQ88" i="47"/>
  <c r="AR88" i="47" s="1"/>
  <c r="AQ21" i="47"/>
  <c r="AR21" i="47" s="1"/>
  <c r="AQ97" i="47"/>
  <c r="AR97" i="47" s="1"/>
  <c r="AK93" i="47"/>
  <c r="AL93" i="47" s="1"/>
  <c r="AK92" i="47"/>
  <c r="AL92" i="47" s="1"/>
  <c r="AK9" i="47"/>
  <c r="AL9" i="47" s="1"/>
  <c r="AI26" i="47"/>
  <c r="AJ26" i="47" s="1"/>
  <c r="AK71" i="47"/>
  <c r="AL71" i="47" s="1"/>
  <c r="AK38" i="47"/>
  <c r="AL38" i="47" s="1"/>
  <c r="AK69" i="47"/>
  <c r="AL69" i="47" s="1"/>
  <c r="AK53" i="47"/>
  <c r="AL53" i="47" s="1"/>
  <c r="AI33" i="47"/>
  <c r="AJ33" i="47" s="1"/>
  <c r="AK34" i="47" s="1"/>
  <c r="AL34" i="47" s="1"/>
  <c r="AK56" i="47"/>
  <c r="AL56" i="47" s="1"/>
  <c r="AC46" i="47"/>
  <c r="AD46" i="47" s="1"/>
  <c r="AE51" i="47"/>
  <c r="AF51" i="47" s="1"/>
  <c r="AE49" i="47"/>
  <c r="AF49" i="47" s="1"/>
  <c r="AC37" i="47"/>
  <c r="AD37" i="47" s="1"/>
  <c r="M9" i="47"/>
  <c r="N9" i="47" s="1"/>
  <c r="M10" i="47"/>
  <c r="N10" i="47" s="1"/>
  <c r="M86" i="47"/>
  <c r="N86" i="47" s="1"/>
  <c r="M87" i="47"/>
  <c r="N87" i="47" s="1"/>
  <c r="M55" i="47"/>
  <c r="N55" i="47" s="1"/>
  <c r="M74" i="47"/>
  <c r="N74" i="47" s="1"/>
  <c r="M58" i="47"/>
  <c r="N58" i="47" s="1"/>
  <c r="E60" i="47"/>
  <c r="F60" i="47" s="1"/>
  <c r="E28" i="47"/>
  <c r="F28" i="47" s="1"/>
  <c r="E96" i="47"/>
  <c r="F96" i="47" s="1"/>
  <c r="E44" i="47"/>
  <c r="F44" i="47" s="1"/>
  <c r="M27" i="47"/>
  <c r="N27" i="47" s="1"/>
  <c r="AK90" i="47"/>
  <c r="AL90" i="47" s="1"/>
  <c r="AK68" i="47"/>
  <c r="AL68" i="47" s="1"/>
  <c r="AQ15" i="47"/>
  <c r="AR15" i="47" s="1"/>
  <c r="AQ45" i="47"/>
  <c r="AR45" i="47" s="1"/>
  <c r="AQ96" i="47"/>
  <c r="AR96" i="47" s="1"/>
  <c r="AQ46" i="47"/>
  <c r="AR46" i="47" s="1"/>
  <c r="AK89" i="47"/>
  <c r="AL89" i="47" s="1"/>
  <c r="AK81" i="47"/>
  <c r="AL81" i="47" s="1"/>
  <c r="AK91" i="47"/>
  <c r="AL91" i="47" s="1"/>
  <c r="AE36" i="47"/>
  <c r="AF36" i="47" s="1"/>
  <c r="AE89" i="47"/>
  <c r="AF89" i="47" s="1"/>
  <c r="AE64" i="47"/>
  <c r="AF64" i="47" s="1"/>
  <c r="AE65" i="47"/>
  <c r="AF65" i="47" s="1"/>
  <c r="AE80" i="47"/>
  <c r="AF80" i="47" s="1"/>
  <c r="M43" i="47"/>
  <c r="N43" i="47" s="1"/>
  <c r="M16" i="47"/>
  <c r="N16" i="47" s="1"/>
  <c r="M44" i="47"/>
  <c r="N44" i="47" s="1"/>
  <c r="W66" i="47"/>
  <c r="X66" i="47" s="1"/>
  <c r="Y66" i="47" s="1"/>
  <c r="Z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Y89" i="47" s="1"/>
  <c r="Z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G24" i="47" s="1"/>
  <c r="H24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W18" i="47"/>
  <c r="X18" i="47" s="1"/>
  <c r="W78" i="47"/>
  <c r="X78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W86" i="47"/>
  <c r="X86" i="47" s="1"/>
  <c r="Y88" i="47" s="1"/>
  <c r="Z88" i="47" s="1"/>
  <c r="E66" i="47"/>
  <c r="F66" i="47" s="1"/>
  <c r="E54" i="47"/>
  <c r="F54" i="47" s="1"/>
  <c r="E97" i="47"/>
  <c r="F97" i="47" s="1"/>
  <c r="G99" i="47" s="1"/>
  <c r="H99" i="47" s="1"/>
  <c r="W56" i="47"/>
  <c r="X56" i="47" s="1"/>
  <c r="E42" i="47"/>
  <c r="F42" i="47" s="1"/>
  <c r="E20" i="47"/>
  <c r="F20" i="47" s="1"/>
  <c r="E16" i="47"/>
  <c r="F16" i="47" s="1"/>
  <c r="E25" i="47"/>
  <c r="F25" i="47" s="1"/>
  <c r="E64" i="47"/>
  <c r="F64" i="47" s="1"/>
  <c r="W42" i="47"/>
  <c r="X42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Y99" i="47" s="1"/>
  <c r="Z99" i="47" s="1"/>
  <c r="W15" i="47"/>
  <c r="X15" i="47" s="1"/>
  <c r="E31" i="47"/>
  <c r="F31" i="47" s="1"/>
  <c r="W68" i="47"/>
  <c r="X68" i="47" s="1"/>
  <c r="W27" i="47"/>
  <c r="X27" i="47" s="1"/>
  <c r="E80" i="47"/>
  <c r="F80" i="47" s="1"/>
  <c r="E50" i="47"/>
  <c r="F50" i="47" s="1"/>
  <c r="E63" i="47"/>
  <c r="F63" i="47" s="1"/>
  <c r="E38" i="47"/>
  <c r="F38" i="47" s="1"/>
  <c r="E95" i="47"/>
  <c r="F95" i="47" s="1"/>
  <c r="W10" i="47"/>
  <c r="X10" i="47" s="1"/>
  <c r="Y10" i="47" s="1"/>
  <c r="Z10" i="47" s="1"/>
  <c r="W63" i="47"/>
  <c r="X63" i="47" s="1"/>
  <c r="E86" i="47"/>
  <c r="F86" i="47" s="1"/>
  <c r="E46" i="47"/>
  <c r="F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W71" i="47"/>
  <c r="X71" i="47" s="1"/>
  <c r="W61" i="47"/>
  <c r="X61" i="47" s="1"/>
  <c r="W30" i="47"/>
  <c r="X30" i="47" s="1"/>
  <c r="W83" i="47"/>
  <c r="X83" i="47" s="1"/>
  <c r="W45" i="47"/>
  <c r="X45" i="47" s="1"/>
  <c r="W91" i="47"/>
  <c r="X91" i="47" s="1"/>
  <c r="W85" i="47"/>
  <c r="X85" i="47" s="1"/>
  <c r="W37" i="47"/>
  <c r="X37" i="47" s="1"/>
  <c r="W11" i="47"/>
  <c r="X11" i="47" s="1"/>
  <c r="G79" i="47"/>
  <c r="H79" i="47" s="1"/>
  <c r="G78" i="47"/>
  <c r="H78" i="47" s="1"/>
  <c r="AK83" i="47" l="1"/>
  <c r="AL83" i="47" s="1"/>
  <c r="S82" i="47"/>
  <c r="T82" i="47" s="1"/>
  <c r="AK22" i="47"/>
  <c r="AL22" i="47" s="1"/>
  <c r="S53" i="47"/>
  <c r="T53" i="47" s="1"/>
  <c r="M73" i="47"/>
  <c r="N73" i="47" s="1"/>
  <c r="S26" i="47"/>
  <c r="T26" i="47" s="1"/>
  <c r="M75" i="47"/>
  <c r="N75" i="47" s="1"/>
  <c r="AK46" i="47"/>
  <c r="AL46" i="47" s="1"/>
  <c r="AK25" i="47"/>
  <c r="AL25" i="47" s="1"/>
  <c r="AE95" i="47"/>
  <c r="AF95" i="47" s="1"/>
  <c r="AE45" i="47"/>
  <c r="AF45" i="47" s="1"/>
  <c r="Y80" i="47"/>
  <c r="Z80" i="47" s="1"/>
  <c r="AK66" i="47"/>
  <c r="AL66" i="47" s="1"/>
  <c r="M81" i="47"/>
  <c r="N81" i="47" s="1"/>
  <c r="G80" i="47"/>
  <c r="H80" i="47" s="1"/>
  <c r="S62" i="47"/>
  <c r="T62" i="47" s="1"/>
  <c r="S72" i="47"/>
  <c r="T72" i="47" s="1"/>
  <c r="AK29" i="47"/>
  <c r="AL29" i="47" s="1"/>
  <c r="M67" i="47"/>
  <c r="N67" i="47" s="1"/>
  <c r="M57" i="47"/>
  <c r="N57" i="47" s="1"/>
  <c r="M94" i="47"/>
  <c r="N94" i="47" s="1"/>
  <c r="S68" i="47"/>
  <c r="T68" i="47" s="1"/>
  <c r="S33" i="47"/>
  <c r="T33" i="47" s="1"/>
  <c r="AK79" i="47"/>
  <c r="AL79" i="47" s="1"/>
  <c r="M97" i="47"/>
  <c r="N97" i="47" s="1"/>
  <c r="S12" i="47"/>
  <c r="T12" i="47" s="1"/>
  <c r="M33" i="47"/>
  <c r="N33" i="47" s="1"/>
  <c r="M60" i="47"/>
  <c r="N60" i="47" s="1"/>
  <c r="AK57" i="47"/>
  <c r="AL57" i="47" s="1"/>
  <c r="M63" i="47"/>
  <c r="N63" i="47" s="1"/>
  <c r="Y81" i="47"/>
  <c r="Z81" i="47" s="1"/>
  <c r="M66" i="47"/>
  <c r="N66" i="47" s="1"/>
  <c r="AE44" i="47"/>
  <c r="AF44" i="47" s="1"/>
  <c r="AE11" i="47"/>
  <c r="AF11" i="47" s="1"/>
  <c r="M99" i="47"/>
  <c r="N99" i="47" s="1"/>
  <c r="AQ62" i="47"/>
  <c r="AR62" i="47" s="1"/>
  <c r="AE57" i="47"/>
  <c r="AF57" i="47" s="1"/>
  <c r="AE35" i="47"/>
  <c r="AF35" i="47" s="1"/>
  <c r="Y44" i="47"/>
  <c r="Z44" i="47" s="1"/>
  <c r="AK12" i="47"/>
  <c r="AL12" i="47" s="1"/>
  <c r="AQ51" i="47"/>
  <c r="AR51" i="47" s="1"/>
  <c r="G22" i="47"/>
  <c r="H22" i="47" s="1"/>
  <c r="S89" i="47"/>
  <c r="T89" i="47" s="1"/>
  <c r="M54" i="47"/>
  <c r="N54" i="47" s="1"/>
  <c r="M45" i="47"/>
  <c r="N45" i="47" s="1"/>
  <c r="S51" i="47"/>
  <c r="T51" i="47" s="1"/>
  <c r="S22" i="47"/>
  <c r="T22" i="47" s="1"/>
  <c r="S87" i="47"/>
  <c r="T87" i="47" s="1"/>
  <c r="M90" i="47"/>
  <c r="N90" i="47" s="1"/>
  <c r="AQ53" i="47"/>
  <c r="AR53" i="47" s="1"/>
  <c r="AK78" i="47"/>
  <c r="AL78" i="47" s="1"/>
  <c r="M30" i="47"/>
  <c r="N30" i="47" s="1"/>
  <c r="AE41" i="47"/>
  <c r="AF41" i="47" s="1"/>
  <c r="AK97" i="47"/>
  <c r="AL97" i="47" s="1"/>
  <c r="S40" i="47"/>
  <c r="T40" i="47" s="1"/>
  <c r="S38" i="47"/>
  <c r="T38" i="47" s="1"/>
  <c r="AQ40" i="47"/>
  <c r="AR40" i="47" s="1"/>
  <c r="S93" i="47"/>
  <c r="T93" i="47" s="1"/>
  <c r="AK86" i="47"/>
  <c r="AL86" i="47" s="1"/>
  <c r="AE97" i="47"/>
  <c r="AF97" i="47" s="1"/>
  <c r="AE99" i="47"/>
  <c r="AF99" i="47" s="1"/>
  <c r="S59" i="47"/>
  <c r="T59" i="47" s="1"/>
  <c r="M83" i="47"/>
  <c r="N83" i="47" s="1"/>
  <c r="M48" i="47"/>
  <c r="N48" i="47" s="1"/>
  <c r="S24" i="47"/>
  <c r="T24" i="47" s="1"/>
  <c r="M72" i="47"/>
  <c r="N72" i="47" s="1"/>
  <c r="M34" i="47"/>
  <c r="N34" i="47" s="1"/>
  <c r="S49" i="47"/>
  <c r="T49" i="47" s="1"/>
  <c r="M98" i="47"/>
  <c r="N98" i="47" s="1"/>
  <c r="AQ52" i="47"/>
  <c r="AR52" i="47" s="1"/>
  <c r="S28" i="47"/>
  <c r="T28" i="47" s="1"/>
  <c r="AQ30" i="47"/>
  <c r="AR30" i="47" s="1"/>
  <c r="M93" i="47"/>
  <c r="N93" i="47" s="1"/>
  <c r="AK44" i="47"/>
  <c r="AL44" i="47" s="1"/>
  <c r="S75" i="47"/>
  <c r="T75" i="47" s="1"/>
  <c r="AE59" i="47"/>
  <c r="AF59" i="47" s="1"/>
  <c r="M49" i="47"/>
  <c r="N49" i="47" s="1"/>
  <c r="S80" i="47"/>
  <c r="T80" i="47" s="1"/>
  <c r="AE58" i="47"/>
  <c r="AF58" i="47" s="1"/>
  <c r="AK75" i="47"/>
  <c r="AL75" i="47" s="1"/>
  <c r="AQ13" i="47"/>
  <c r="AR13" i="47" s="1"/>
  <c r="AK99" i="47"/>
  <c r="AL99" i="47" s="1"/>
  <c r="M20" i="47"/>
  <c r="N20" i="47" s="1"/>
  <c r="AQ19" i="47"/>
  <c r="AR19" i="47" s="1"/>
  <c r="M65" i="47"/>
  <c r="N65" i="47" s="1"/>
  <c r="AQ50" i="47"/>
  <c r="AR50" i="47" s="1"/>
  <c r="Y98" i="47"/>
  <c r="Z98" i="47" s="1"/>
  <c r="AQ18" i="47"/>
  <c r="AR18" i="47" s="1"/>
  <c r="S81" i="47"/>
  <c r="T81" i="47" s="1"/>
  <c r="M96" i="47"/>
  <c r="N96" i="47" s="1"/>
  <c r="AE24" i="47"/>
  <c r="AF24" i="47" s="1"/>
  <c r="S15" i="47"/>
  <c r="T15" i="47" s="1"/>
  <c r="AK100" i="47"/>
  <c r="AL100" i="47" s="1"/>
  <c r="AQ99" i="47"/>
  <c r="AR99" i="47" s="1"/>
  <c r="AQ23" i="47"/>
  <c r="AR23" i="47" s="1"/>
  <c r="S96" i="47"/>
  <c r="T96" i="47" s="1"/>
  <c r="AK74" i="47"/>
  <c r="AL74" i="47" s="1"/>
  <c r="S48" i="47"/>
  <c r="T48" i="47" s="1"/>
  <c r="AQ84" i="47"/>
  <c r="AR84" i="47" s="1"/>
  <c r="AQ85" i="47"/>
  <c r="AR85" i="47" s="1"/>
  <c r="AQ67" i="47"/>
  <c r="AR67" i="47" s="1"/>
  <c r="AQ68" i="47"/>
  <c r="AR68" i="47" s="1"/>
  <c r="AQ12" i="47"/>
  <c r="AR12" i="47" s="1"/>
  <c r="AQ25" i="47"/>
  <c r="AR25" i="47" s="1"/>
  <c r="AQ56" i="47"/>
  <c r="AR56" i="47" s="1"/>
  <c r="AQ54" i="47"/>
  <c r="AR54" i="47" s="1"/>
  <c r="AQ48" i="47"/>
  <c r="AR48" i="47" s="1"/>
  <c r="AQ28" i="47"/>
  <c r="AR28" i="47" s="1"/>
  <c r="AQ41" i="47"/>
  <c r="AR41" i="47" s="1"/>
  <c r="AQ47" i="47"/>
  <c r="AR47" i="47" s="1"/>
  <c r="AQ90" i="47"/>
  <c r="AR90" i="47" s="1"/>
  <c r="AQ44" i="47"/>
  <c r="AR44" i="47" s="1"/>
  <c r="AQ71" i="47"/>
  <c r="AR71" i="47" s="1"/>
  <c r="AK47" i="47"/>
  <c r="AL47" i="47" s="1"/>
  <c r="AK49" i="47"/>
  <c r="AL49" i="47" s="1"/>
  <c r="AK62" i="47"/>
  <c r="AL62" i="47" s="1"/>
  <c r="AK23" i="47"/>
  <c r="AL23" i="47" s="1"/>
  <c r="AK16" i="47"/>
  <c r="AL16" i="47" s="1"/>
  <c r="AK73" i="47"/>
  <c r="AL73" i="47" s="1"/>
  <c r="AK95" i="47"/>
  <c r="AL95" i="47" s="1"/>
  <c r="AK52" i="47"/>
  <c r="AL52" i="47" s="1"/>
  <c r="AK51" i="47"/>
  <c r="AL51" i="47" s="1"/>
  <c r="AK96" i="47"/>
  <c r="AL96" i="47" s="1"/>
  <c r="AK76" i="47"/>
  <c r="AL76" i="47" s="1"/>
  <c r="AE42" i="47"/>
  <c r="AF42" i="47" s="1"/>
  <c r="AE39" i="47"/>
  <c r="AF39" i="47" s="1"/>
  <c r="AE27" i="47"/>
  <c r="AF27" i="47" s="1"/>
  <c r="AE14" i="47"/>
  <c r="AF14" i="47" s="1"/>
  <c r="AE47" i="47"/>
  <c r="AF47" i="47" s="1"/>
  <c r="AE92" i="47"/>
  <c r="AF92" i="47" s="1"/>
  <c r="AE56" i="47"/>
  <c r="AF56" i="47" s="1"/>
  <c r="AE69" i="47"/>
  <c r="AF69" i="47" s="1"/>
  <c r="AE68" i="47"/>
  <c r="AF68" i="47" s="1"/>
  <c r="AE31" i="47"/>
  <c r="AF31" i="47" s="1"/>
  <c r="AE28" i="47"/>
  <c r="AF28" i="47" s="1"/>
  <c r="AE82" i="47"/>
  <c r="AF82" i="47" s="1"/>
  <c r="AE71" i="47"/>
  <c r="AF71" i="47" s="1"/>
  <c r="AE86" i="47"/>
  <c r="AF86" i="47" s="1"/>
  <c r="Y14" i="47"/>
  <c r="Z14" i="47" s="1"/>
  <c r="Y13" i="47"/>
  <c r="Z13" i="47" s="1"/>
  <c r="S54" i="47"/>
  <c r="T54" i="47" s="1"/>
  <c r="S58" i="47"/>
  <c r="T58" i="47" s="1"/>
  <c r="S65" i="47"/>
  <c r="T65" i="47" s="1"/>
  <c r="S83" i="47"/>
  <c r="T83" i="47" s="1"/>
  <c r="S98" i="47"/>
  <c r="T98" i="47" s="1"/>
  <c r="S18" i="47"/>
  <c r="T18" i="47" s="1"/>
  <c r="S73" i="47"/>
  <c r="T73" i="47" s="1"/>
  <c r="S57" i="47"/>
  <c r="T57" i="47" s="1"/>
  <c r="S47" i="47"/>
  <c r="T47" i="47" s="1"/>
  <c r="S67" i="47"/>
  <c r="T67" i="47" s="1"/>
  <c r="S30" i="47"/>
  <c r="T30" i="47" s="1"/>
  <c r="S44" i="47"/>
  <c r="T44" i="47" s="1"/>
  <c r="S25" i="47"/>
  <c r="T25" i="47" s="1"/>
  <c r="S42" i="47"/>
  <c r="T42" i="47" s="1"/>
  <c r="M76" i="47"/>
  <c r="N76" i="47" s="1"/>
  <c r="M51" i="47"/>
  <c r="N51" i="47" s="1"/>
  <c r="M71" i="47"/>
  <c r="N71" i="47" s="1"/>
  <c r="M64" i="47"/>
  <c r="N64" i="47" s="1"/>
  <c r="M95" i="47"/>
  <c r="N95" i="47" s="1"/>
  <c r="M77" i="47"/>
  <c r="N77" i="47" s="1"/>
  <c r="M23" i="47"/>
  <c r="N23" i="47" s="1"/>
  <c r="M25" i="47"/>
  <c r="N25" i="47" s="1"/>
  <c r="M62" i="47"/>
  <c r="N62" i="47" s="1"/>
  <c r="M56" i="47"/>
  <c r="N56" i="47" s="1"/>
  <c r="M32" i="47"/>
  <c r="N32" i="47" s="1"/>
  <c r="M18" i="47"/>
  <c r="N18" i="47" s="1"/>
  <c r="M85" i="47"/>
  <c r="N85" i="47" s="1"/>
  <c r="M70" i="47"/>
  <c r="N70" i="47" s="1"/>
  <c r="M82" i="47"/>
  <c r="N82" i="47" s="1"/>
  <c r="G46" i="47"/>
  <c r="H46" i="47" s="1"/>
  <c r="G98" i="47"/>
  <c r="H98" i="47" s="1"/>
  <c r="G45" i="47"/>
  <c r="H45" i="47" s="1"/>
  <c r="Y24" i="47"/>
  <c r="Z24" i="47" s="1"/>
  <c r="AQ42" i="47"/>
  <c r="AR42" i="47" s="1"/>
  <c r="AQ55" i="47"/>
  <c r="AR55" i="47" s="1"/>
  <c r="AE76" i="47"/>
  <c r="AF76" i="47" s="1"/>
  <c r="M40" i="47"/>
  <c r="N40" i="47" s="1"/>
  <c r="AK18" i="47"/>
  <c r="AL18" i="47" s="1"/>
  <c r="S97" i="47"/>
  <c r="T97" i="47" s="1"/>
  <c r="S55" i="47"/>
  <c r="T55" i="47" s="1"/>
  <c r="AQ32" i="47"/>
  <c r="AR32" i="47" s="1"/>
  <c r="AK67" i="47"/>
  <c r="AL67" i="47" s="1"/>
  <c r="AK60" i="47"/>
  <c r="AL60" i="47" s="1"/>
  <c r="AQ78" i="47"/>
  <c r="AR78" i="47" s="1"/>
  <c r="M78" i="47"/>
  <c r="N78" i="47" s="1"/>
  <c r="AQ43" i="47"/>
  <c r="AR43" i="47" s="1"/>
  <c r="M17" i="47"/>
  <c r="N17" i="47" s="1"/>
  <c r="M89" i="47"/>
  <c r="N89" i="47" s="1"/>
  <c r="AQ69" i="47"/>
  <c r="AR69" i="47" s="1"/>
  <c r="AK17" i="47"/>
  <c r="AL17" i="47" s="1"/>
  <c r="M79" i="47"/>
  <c r="N79" i="47" s="1"/>
  <c r="S29" i="47"/>
  <c r="T29" i="47" s="1"/>
  <c r="AE23" i="47"/>
  <c r="AF23" i="47" s="1"/>
  <c r="M52" i="47"/>
  <c r="N52" i="47" s="1"/>
  <c r="S77" i="47"/>
  <c r="T77" i="47" s="1"/>
  <c r="AE91" i="47"/>
  <c r="AF91" i="47" s="1"/>
  <c r="AE72" i="47"/>
  <c r="AF72" i="47" s="1"/>
  <c r="AE21" i="47"/>
  <c r="AF21" i="47" s="1"/>
  <c r="AE55" i="47"/>
  <c r="AF55" i="47" s="1"/>
  <c r="S46" i="47"/>
  <c r="T46" i="47" s="1"/>
  <c r="AE77" i="47"/>
  <c r="AF77" i="47" s="1"/>
  <c r="S70" i="47"/>
  <c r="T70" i="47" s="1"/>
  <c r="S95" i="47"/>
  <c r="T95" i="47" s="1"/>
  <c r="M88" i="47"/>
  <c r="N88" i="47" s="1"/>
  <c r="AE73" i="47"/>
  <c r="AF73" i="47" s="1"/>
  <c r="Y46" i="47"/>
  <c r="Z46" i="47" s="1"/>
  <c r="M46" i="47"/>
  <c r="N46" i="47" s="1"/>
  <c r="M13" i="47"/>
  <c r="N13" i="47" s="1"/>
  <c r="AQ16" i="47"/>
  <c r="AR16" i="47" s="1"/>
  <c r="AQ10" i="47"/>
  <c r="AR10" i="47" s="1"/>
  <c r="S71" i="47"/>
  <c r="T71" i="47" s="1"/>
  <c r="AQ74" i="47"/>
  <c r="AR74" i="47" s="1"/>
  <c r="M68" i="47"/>
  <c r="N68" i="47" s="1"/>
  <c r="M47" i="47"/>
  <c r="N47" i="47" s="1"/>
  <c r="S35" i="47"/>
  <c r="T35" i="47" s="1"/>
  <c r="M22" i="47"/>
  <c r="N22" i="47" s="1"/>
  <c r="AQ11" i="47"/>
  <c r="AR11" i="47" s="1"/>
  <c r="AK88" i="47"/>
  <c r="AL88" i="47" s="1"/>
  <c r="Y67" i="47"/>
  <c r="Z67" i="47" s="1"/>
  <c r="AK33" i="47"/>
  <c r="AL33" i="47" s="1"/>
  <c r="AK72" i="47"/>
  <c r="AL72" i="47" s="1"/>
  <c r="M15" i="47"/>
  <c r="N15" i="47" s="1"/>
  <c r="S88" i="47"/>
  <c r="T88" i="47" s="1"/>
  <c r="AK55" i="47"/>
  <c r="AL55" i="47" s="1"/>
  <c r="AK27" i="47"/>
  <c r="AL27" i="47" s="1"/>
  <c r="S17" i="47"/>
  <c r="T17" i="47" s="1"/>
  <c r="AQ93" i="47"/>
  <c r="AR93" i="47" s="1"/>
  <c r="AE34" i="47"/>
  <c r="AF34" i="47" s="1"/>
  <c r="AK40" i="47"/>
  <c r="AL40" i="47" s="1"/>
  <c r="AK65" i="47"/>
  <c r="AL65" i="47" s="1"/>
  <c r="S74" i="47"/>
  <c r="T74" i="47" s="1"/>
  <c r="AQ65" i="47"/>
  <c r="AR65" i="47" s="1"/>
  <c r="M91" i="47"/>
  <c r="N91" i="47" s="1"/>
  <c r="AQ76" i="47"/>
  <c r="AR76" i="47" s="1"/>
  <c r="AK87" i="47"/>
  <c r="AL87" i="47" s="1"/>
  <c r="S20" i="47"/>
  <c r="T20" i="47" s="1"/>
  <c r="AQ92" i="47"/>
  <c r="AR92" i="47" s="1"/>
  <c r="S50" i="47"/>
  <c r="T50" i="47" s="1"/>
  <c r="S52" i="47"/>
  <c r="T52" i="47" s="1"/>
  <c r="AQ75" i="47"/>
  <c r="AR75" i="47" s="1"/>
  <c r="M37" i="47"/>
  <c r="N37" i="47" s="1"/>
  <c r="M41" i="47"/>
  <c r="N41" i="47" s="1"/>
  <c r="AQ33" i="47"/>
  <c r="AR33" i="47" s="1"/>
  <c r="AE22" i="47"/>
  <c r="AF22" i="47" s="1"/>
  <c r="AK32" i="47"/>
  <c r="AL32" i="47" s="1"/>
  <c r="S34" i="47"/>
  <c r="T34" i="47" s="1"/>
  <c r="M24" i="47"/>
  <c r="N24" i="47" s="1"/>
  <c r="S76" i="47"/>
  <c r="T76" i="47" s="1"/>
  <c r="AK31" i="47"/>
  <c r="AL31" i="47" s="1"/>
  <c r="M92" i="47"/>
  <c r="N92" i="47" s="1"/>
  <c r="AE61" i="47"/>
  <c r="AF61" i="47" s="1"/>
  <c r="G76" i="47"/>
  <c r="H76" i="47" s="1"/>
  <c r="AK15" i="47"/>
  <c r="AL15" i="47" s="1"/>
  <c r="AQ79" i="47"/>
  <c r="AR79" i="47" s="1"/>
  <c r="AE53" i="47"/>
  <c r="AF53" i="47" s="1"/>
  <c r="AK41" i="47"/>
  <c r="AL41" i="47" s="1"/>
  <c r="AK64" i="47"/>
  <c r="AL64" i="47" s="1"/>
  <c r="M26" i="47"/>
  <c r="N26" i="47" s="1"/>
  <c r="M36" i="47"/>
  <c r="N36" i="47" s="1"/>
  <c r="S94" i="47"/>
  <c r="T94" i="47" s="1"/>
  <c r="M19" i="47"/>
  <c r="N19" i="47" s="1"/>
  <c r="S36" i="47"/>
  <c r="T36" i="47" s="1"/>
  <c r="AE33" i="47"/>
  <c r="AF33" i="47" s="1"/>
  <c r="AE19" i="47"/>
  <c r="AF19" i="47" s="1"/>
  <c r="AQ64" i="47"/>
  <c r="AR64" i="47" s="1"/>
  <c r="AK42" i="47"/>
  <c r="AL42" i="47" s="1"/>
  <c r="M35" i="47"/>
  <c r="N35" i="47" s="1"/>
  <c r="AQ58" i="47"/>
  <c r="AR58" i="47" s="1"/>
  <c r="S23" i="47"/>
  <c r="T23" i="47" s="1"/>
  <c r="AE62" i="47"/>
  <c r="AF62" i="47" s="1"/>
  <c r="AQ27" i="47"/>
  <c r="AR27" i="47" s="1"/>
  <c r="AE32" i="47"/>
  <c r="AF32" i="47" s="1"/>
  <c r="AK85" i="47"/>
  <c r="AL85" i="47" s="1"/>
  <c r="AK10" i="47"/>
  <c r="AL10" i="47" s="1"/>
  <c r="M69" i="47"/>
  <c r="N69" i="47" s="1"/>
  <c r="AQ72" i="47"/>
  <c r="AR72" i="47" s="1"/>
  <c r="AQ73" i="47"/>
  <c r="AR73" i="47" s="1"/>
  <c r="S90" i="47"/>
  <c r="T90" i="47" s="1"/>
  <c r="S91" i="47"/>
  <c r="T91" i="47" s="1"/>
  <c r="S92" i="47"/>
  <c r="T92" i="47" s="1"/>
  <c r="AQ39" i="47"/>
  <c r="AR39" i="47" s="1"/>
  <c r="AQ26" i="47"/>
  <c r="AR26" i="47" s="1"/>
  <c r="AE94" i="47"/>
  <c r="AF94" i="47" s="1"/>
  <c r="AE93" i="47"/>
  <c r="AF93" i="47" s="1"/>
  <c r="AE18" i="47"/>
  <c r="AF18" i="47" s="1"/>
  <c r="AQ35" i="47"/>
  <c r="AR35" i="47" s="1"/>
  <c r="M38" i="47"/>
  <c r="N38" i="47" s="1"/>
  <c r="S66" i="47"/>
  <c r="T66" i="47" s="1"/>
  <c r="AE20" i="47"/>
  <c r="AF20" i="47" s="1"/>
  <c r="AK35" i="47"/>
  <c r="AL35" i="47" s="1"/>
  <c r="S41" i="47"/>
  <c r="T41" i="47" s="1"/>
  <c r="AK84" i="47"/>
  <c r="AL84" i="47" s="1"/>
  <c r="S60" i="47"/>
  <c r="T60" i="47" s="1"/>
  <c r="AE30" i="47"/>
  <c r="AF30" i="47" s="1"/>
  <c r="AQ24" i="47"/>
  <c r="AR24" i="47" s="1"/>
  <c r="M80" i="47"/>
  <c r="N80" i="47" s="1"/>
  <c r="AQ91" i="47"/>
  <c r="AR91" i="47" s="1"/>
  <c r="M11" i="47"/>
  <c r="N11" i="47" s="1"/>
  <c r="M21" i="47"/>
  <c r="N21" i="47" s="1"/>
  <c r="AK11" i="47"/>
  <c r="AL11" i="47" s="1"/>
  <c r="S21" i="47"/>
  <c r="T21" i="47" s="1"/>
  <c r="S56" i="47"/>
  <c r="T56" i="47" s="1"/>
  <c r="S16" i="47"/>
  <c r="T16" i="47" s="1"/>
  <c r="AK43" i="47"/>
  <c r="AL43" i="47" s="1"/>
  <c r="S84" i="47"/>
  <c r="T84" i="47" s="1"/>
  <c r="AQ66" i="47"/>
  <c r="AR66" i="47" s="1"/>
  <c r="M29" i="47"/>
  <c r="N29" i="47" s="1"/>
  <c r="S61" i="47"/>
  <c r="T61" i="47" s="1"/>
  <c r="AQ38" i="47"/>
  <c r="AR38" i="47" s="1"/>
  <c r="AE54" i="47"/>
  <c r="AF54" i="47" s="1"/>
  <c r="M12" i="47"/>
  <c r="N12" i="47" s="1"/>
  <c r="AE83" i="47"/>
  <c r="AF83" i="47" s="1"/>
  <c r="Y29" i="47"/>
  <c r="Z29" i="47" s="1"/>
  <c r="AQ17" i="47"/>
  <c r="AR17" i="47" s="1"/>
  <c r="AQ59" i="47"/>
  <c r="AR59" i="47" s="1"/>
  <c r="AK36" i="47"/>
  <c r="AL36" i="47" s="1"/>
  <c r="AQ36" i="47"/>
  <c r="AR36" i="47" s="1"/>
  <c r="M28" i="47"/>
  <c r="N28" i="47" s="1"/>
  <c r="AQ22" i="47"/>
  <c r="AR22" i="47" s="1"/>
  <c r="S31" i="47"/>
  <c r="T31" i="47" s="1"/>
  <c r="S32" i="47"/>
  <c r="T32" i="47" s="1"/>
  <c r="AE12" i="47"/>
  <c r="AF12" i="47" s="1"/>
  <c r="S14" i="47"/>
  <c r="T14" i="47" s="1"/>
  <c r="AE74" i="47"/>
  <c r="AF74" i="47" s="1"/>
  <c r="AQ14" i="47"/>
  <c r="AR14" i="47" s="1"/>
  <c r="AK28" i="47"/>
  <c r="AL28" i="47" s="1"/>
  <c r="AK26" i="47"/>
  <c r="AL26" i="47" s="1"/>
  <c r="AE37" i="47"/>
  <c r="AF37" i="47" s="1"/>
  <c r="AE46" i="47"/>
  <c r="AF46" i="47" s="1"/>
  <c r="AE38" i="47"/>
  <c r="AF38" i="47" s="1"/>
  <c r="AE48" i="47"/>
  <c r="AF48" i="47" s="1"/>
  <c r="G38" i="47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J76" i="44" l="1"/>
  <c r="E75" i="44"/>
  <c r="F75" i="44"/>
  <c r="E76" i="44"/>
  <c r="F76" i="44"/>
  <c r="D76" i="44"/>
  <c r="C76" i="44"/>
  <c r="J94" i="37"/>
  <c r="N94" i="37" s="1"/>
  <c r="B94" i="37"/>
  <c r="J94" i="38"/>
  <c r="N94" i="38" s="1"/>
  <c r="B94" i="38"/>
  <c r="J94" i="33"/>
  <c r="N94" i="33" s="1"/>
  <c r="B94" i="33"/>
  <c r="J94" i="36"/>
  <c r="N94" i="36" s="1"/>
  <c r="B94" i="36"/>
  <c r="J94" i="34"/>
  <c r="N94" i="34" s="1"/>
  <c r="B94" i="34"/>
  <c r="B94" i="35"/>
  <c r="J94" i="35"/>
  <c r="N94" i="35" s="1"/>
  <c r="T94" i="26"/>
  <c r="B94" i="26"/>
  <c r="J93" i="38"/>
  <c r="N93" i="38" s="1"/>
  <c r="B93" i="38"/>
  <c r="M94" i="34"/>
  <c r="M94" i="35"/>
  <c r="J94" i="26"/>
  <c r="L82" i="20"/>
  <c r="L383" i="12"/>
  <c r="G383" i="12"/>
  <c r="H384" i="12" s="1"/>
  <c r="E383" i="12"/>
  <c r="F384" i="12" s="1"/>
  <c r="D383" i="12"/>
  <c r="C383" i="12"/>
  <c r="G155" i="39"/>
  <c r="H156" i="39" s="1"/>
  <c r="E155" i="39"/>
  <c r="F156" i="39" s="1"/>
  <c r="D155" i="39"/>
  <c r="C155" i="39"/>
  <c r="M82" i="20"/>
  <c r="M83" i="20"/>
  <c r="P155" i="39"/>
  <c r="Q155" i="39"/>
  <c r="R155" i="39"/>
  <c r="T155" i="39"/>
  <c r="P156" i="39"/>
  <c r="Q156" i="39"/>
  <c r="R156" i="39"/>
  <c r="S157" i="39" s="1"/>
  <c r="T156" i="39"/>
  <c r="U157" i="39" s="1"/>
  <c r="B93" i="37"/>
  <c r="J93" i="37"/>
  <c r="N93" i="37" s="1"/>
  <c r="B93" i="33"/>
  <c r="J93" i="33"/>
  <c r="N93" i="33" s="1"/>
  <c r="B93" i="36"/>
  <c r="J93" i="36"/>
  <c r="N93" i="36" s="1"/>
  <c r="B93" i="34"/>
  <c r="E95" i="34" s="1"/>
  <c r="J93" i="34"/>
  <c r="N93" i="34" s="1"/>
  <c r="B93" i="26"/>
  <c r="J93" i="26"/>
  <c r="C95" i="38" l="1"/>
  <c r="E96" i="38"/>
  <c r="C95" i="37"/>
  <c r="E96" i="37"/>
  <c r="E95" i="38"/>
  <c r="C95" i="26"/>
  <c r="E96" i="26"/>
  <c r="F96" i="26" s="1"/>
  <c r="G96" i="26" s="1"/>
  <c r="C95" i="36"/>
  <c r="E96" i="36"/>
  <c r="F96" i="36" s="1"/>
  <c r="G96" i="36" s="1"/>
  <c r="C95" i="33"/>
  <c r="E96" i="33"/>
  <c r="M94" i="37"/>
  <c r="E95" i="33"/>
  <c r="C95" i="35"/>
  <c r="E96" i="35"/>
  <c r="C95" i="34"/>
  <c r="E96" i="34"/>
  <c r="F96" i="34" s="1"/>
  <c r="G96" i="34" s="1"/>
  <c r="E95" i="26"/>
  <c r="C94" i="37"/>
  <c r="E95" i="37"/>
  <c r="M94" i="36"/>
  <c r="M94" i="38"/>
  <c r="E95" i="36"/>
  <c r="M94" i="33"/>
  <c r="C94" i="38"/>
  <c r="C94" i="34"/>
  <c r="C94" i="36"/>
  <c r="C94" i="33"/>
  <c r="S156" i="39"/>
  <c r="C94" i="26"/>
  <c r="M93" i="37"/>
  <c r="L94" i="26"/>
  <c r="T93" i="26"/>
  <c r="L93" i="26"/>
  <c r="J93" i="35"/>
  <c r="N93" i="35" s="1"/>
  <c r="B93" i="35"/>
  <c r="M93" i="34"/>
  <c r="U156" i="39"/>
  <c r="M93" i="36"/>
  <c r="M93" i="33"/>
  <c r="M93" i="38"/>
  <c r="F96" i="33" l="1"/>
  <c r="G96" i="33" s="1"/>
  <c r="M95" i="26"/>
  <c r="O96" i="26"/>
  <c r="F96" i="37"/>
  <c r="G96" i="37" s="1"/>
  <c r="F96" i="38"/>
  <c r="G96" i="38" s="1"/>
  <c r="C94" i="35"/>
  <c r="E95" i="35"/>
  <c r="F96" i="35" s="1"/>
  <c r="G96" i="35" s="1"/>
  <c r="N81" i="20"/>
  <c r="O95" i="26"/>
  <c r="N82" i="20"/>
  <c r="M93" i="35"/>
  <c r="M94" i="26"/>
  <c r="L81" i="20"/>
  <c r="L382" i="12"/>
  <c r="G382" i="12"/>
  <c r="H383" i="12" s="1"/>
  <c r="E382" i="12"/>
  <c r="F383" i="12" s="1"/>
  <c r="D382" i="12"/>
  <c r="C382" i="12"/>
  <c r="G154" i="39"/>
  <c r="H155" i="39" s="1"/>
  <c r="E154" i="39"/>
  <c r="F155" i="39" s="1"/>
  <c r="D154" i="39"/>
  <c r="C154" i="39"/>
  <c r="P96" i="26" l="1"/>
  <c r="Q96" i="26" s="1"/>
  <c r="B92" i="37"/>
  <c r="E94" i="37" s="1"/>
  <c r="F95" i="37" s="1"/>
  <c r="G95" i="37" s="1"/>
  <c r="J92" i="37"/>
  <c r="N92" i="37" s="1"/>
  <c r="B92" i="38"/>
  <c r="E94" i="38" s="1"/>
  <c r="F95" i="38" s="1"/>
  <c r="G95" i="38" s="1"/>
  <c r="J92" i="38"/>
  <c r="N92" i="38" s="1"/>
  <c r="B92" i="33"/>
  <c r="E94" i="33" s="1"/>
  <c r="F95" i="33" s="1"/>
  <c r="G95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P95" i="26" s="1"/>
  <c r="Q95" i="26" s="1"/>
  <c r="T92" i="26"/>
  <c r="B92" i="26"/>
  <c r="J92" i="26"/>
  <c r="L80" i="20"/>
  <c r="G153" i="39"/>
  <c r="E153" i="39"/>
  <c r="D153" i="39"/>
  <c r="C153" i="39"/>
  <c r="L381" i="12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C93" i="36" l="1"/>
  <c r="E94" i="36"/>
  <c r="F95" i="36" s="1"/>
  <c r="G95" i="36" s="1"/>
  <c r="O93" i="26"/>
  <c r="C93" i="26"/>
  <c r="E94" i="26"/>
  <c r="F95" i="26" s="1"/>
  <c r="G95" i="26" s="1"/>
  <c r="P94" i="26"/>
  <c r="Q94" i="26" s="1"/>
  <c r="R96" i="26" s="1"/>
  <c r="S96" i="26" s="1"/>
  <c r="C92" i="33"/>
  <c r="C93" i="35"/>
  <c r="E94" i="35"/>
  <c r="F95" i="35" s="1"/>
  <c r="G95" i="35" s="1"/>
  <c r="C93" i="34"/>
  <c r="E94" i="34"/>
  <c r="F95" i="34" s="1"/>
  <c r="G95" i="34" s="1"/>
  <c r="M91" i="34"/>
  <c r="E93" i="34"/>
  <c r="M91" i="38"/>
  <c r="E93" i="38"/>
  <c r="F94" i="38" s="1"/>
  <c r="G94" i="38" s="1"/>
  <c r="H96" i="38" s="1"/>
  <c r="I96" i="38" s="1"/>
  <c r="M91" i="36"/>
  <c r="E93" i="36"/>
  <c r="M91" i="37"/>
  <c r="E93" i="37"/>
  <c r="F94" i="37" s="1"/>
  <c r="G94" i="37" s="1"/>
  <c r="H96" i="37" s="1"/>
  <c r="I96" i="37" s="1"/>
  <c r="M92" i="33"/>
  <c r="C93" i="33"/>
  <c r="M91" i="33"/>
  <c r="E93" i="33"/>
  <c r="F94" i="33" s="1"/>
  <c r="G94" i="33" s="1"/>
  <c r="H96" i="33" s="1"/>
  <c r="I96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H96" i="36" s="1"/>
  <c r="I96" i="36" s="1"/>
  <c r="F94" i="34"/>
  <c r="G94" i="34" s="1"/>
  <c r="H96" i="34" s="1"/>
  <c r="I96" i="34" s="1"/>
  <c r="F94" i="26"/>
  <c r="G94" i="26" s="1"/>
  <c r="H96" i="26" s="1"/>
  <c r="I96" i="26" s="1"/>
  <c r="F94" i="35"/>
  <c r="G94" i="35" s="1"/>
  <c r="H96" i="35" s="1"/>
  <c r="I96" i="35" s="1"/>
  <c r="B90" i="37"/>
  <c r="J90" i="37"/>
  <c r="N90" i="37" s="1"/>
  <c r="B90" i="38"/>
  <c r="J90" i="38"/>
  <c r="N90" i="38" s="1"/>
  <c r="B90" i="33"/>
  <c r="E92" i="33" s="1"/>
  <c r="F93" i="33" s="1"/>
  <c r="G93" i="33" s="1"/>
  <c r="H95" i="33" s="1"/>
  <c r="I95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R95" i="26" s="1"/>
  <c r="S95" i="26" s="1"/>
  <c r="B90" i="26"/>
  <c r="J90" i="26"/>
  <c r="L78" i="20"/>
  <c r="L379" i="12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6" i="28"/>
  <c r="M96" i="28"/>
  <c r="N96" i="28"/>
  <c r="O96" i="28"/>
  <c r="P96" i="28"/>
  <c r="Q96" i="28"/>
  <c r="R96" i="28"/>
  <c r="L97" i="28"/>
  <c r="B105" i="28" s="1"/>
  <c r="M97" i="28"/>
  <c r="C105" i="28" s="1"/>
  <c r="N97" i="28"/>
  <c r="D105" i="28" s="1"/>
  <c r="O97" i="28"/>
  <c r="E105" i="28" s="1"/>
  <c r="P97" i="28"/>
  <c r="F105" i="28" s="1"/>
  <c r="Q97" i="28"/>
  <c r="G105" i="28" s="1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B104" i="28" s="1"/>
  <c r="C97" i="28"/>
  <c r="C104" i="28" s="1"/>
  <c r="D97" i="28"/>
  <c r="D104" i="28" s="1"/>
  <c r="E97" i="28"/>
  <c r="E104" i="28" s="1"/>
  <c r="F97" i="28"/>
  <c r="F104" i="28" s="1"/>
  <c r="G97" i="28"/>
  <c r="G104" i="28" s="1"/>
  <c r="H97" i="28"/>
  <c r="I97" i="28"/>
  <c r="I104" i="28" s="1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H95" i="35" l="1"/>
  <c r="I95" i="35" s="1"/>
  <c r="H95" i="36"/>
  <c r="I95" i="36" s="1"/>
  <c r="M95" i="28"/>
  <c r="Q95" i="28"/>
  <c r="N95" i="28"/>
  <c r="O95" i="28"/>
  <c r="P95" i="28"/>
  <c r="N94" i="28"/>
  <c r="M94" i="28"/>
  <c r="O94" i="28"/>
  <c r="Q94" i="28"/>
  <c r="P94" i="28"/>
  <c r="Q93" i="28"/>
  <c r="O93" i="28"/>
  <c r="P93" i="28"/>
  <c r="N93" i="28"/>
  <c r="M93" i="28"/>
  <c r="P92" i="28"/>
  <c r="Q92" i="28"/>
  <c r="M92" i="28"/>
  <c r="O92" i="28"/>
  <c r="N92" i="28"/>
  <c r="E91" i="38"/>
  <c r="C90" i="33"/>
  <c r="C91" i="37"/>
  <c r="E92" i="37"/>
  <c r="F93" i="37" s="1"/>
  <c r="G93" i="37" s="1"/>
  <c r="H95" i="37" s="1"/>
  <c r="I95" i="37" s="1"/>
  <c r="C91" i="34"/>
  <c r="E92" i="34"/>
  <c r="F93" i="34" s="1"/>
  <c r="G93" i="34" s="1"/>
  <c r="H95" i="34" s="1"/>
  <c r="I95" i="34" s="1"/>
  <c r="C91" i="26"/>
  <c r="E92" i="26"/>
  <c r="F93" i="26" s="1"/>
  <c r="G93" i="26" s="1"/>
  <c r="H95" i="26" s="1"/>
  <c r="I95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F91" i="38" s="1"/>
  <c r="G91" i="38" s="1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R92" i="28" l="1"/>
  <c r="L92" i="28"/>
  <c r="R93" i="28"/>
  <c r="L93" i="28"/>
  <c r="R95" i="28"/>
  <c r="L95" i="28"/>
  <c r="R94" i="28"/>
  <c r="L94" i="28"/>
  <c r="F92" i="38"/>
  <c r="G92" i="38" s="1"/>
  <c r="F93" i="38"/>
  <c r="G93" i="38" s="1"/>
  <c r="H95" i="38" s="1"/>
  <c r="I95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0" i="37"/>
  <c r="G90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F91" i="37"/>
  <c r="G91" i="37" s="1"/>
  <c r="E89" i="33"/>
  <c r="F90" i="33" s="1"/>
  <c r="G90" i="33" s="1"/>
  <c r="F90" i="38"/>
  <c r="G90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H93" i="26" l="1"/>
  <c r="I93" i="26" s="1"/>
  <c r="H93" i="34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J86" i="38"/>
  <c r="B86" i="38"/>
  <c r="J86" i="33"/>
  <c r="B86" i="33"/>
  <c r="J86" i="36"/>
  <c r="B86" i="36"/>
  <c r="J86" i="34"/>
  <c r="B86" i="34"/>
  <c r="J86" i="35"/>
  <c r="B86" i="35"/>
  <c r="B86" i="26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O88" i="26" s="1"/>
  <c r="P89" i="26" s="1"/>
  <c r="Q89" i="26" s="1"/>
  <c r="R91" i="26" s="1"/>
  <c r="S91" i="26" s="1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L83" i="26"/>
  <c r="N95" i="26" s="1"/>
  <c r="L84" i="26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D95" i="26" s="1"/>
  <c r="B84" i="26"/>
  <c r="D96" i="26" s="1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D95" i="37" s="1"/>
  <c r="B84" i="37"/>
  <c r="D96" i="37" s="1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B83" i="38"/>
  <c r="D95" i="38" s="1"/>
  <c r="B84" i="38"/>
  <c r="D96" i="38" s="1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B83" i="33"/>
  <c r="D95" i="33" s="1"/>
  <c r="B84" i="33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B83" i="36"/>
  <c r="D95" i="36" s="1"/>
  <c r="B84" i="36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B83" i="34"/>
  <c r="D95" i="34" s="1"/>
  <c r="B84" i="34"/>
  <c r="D96" i="34" s="1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B83" i="35"/>
  <c r="D95" i="35" s="1"/>
  <c r="B84" i="35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N72" i="20" l="1"/>
  <c r="N96" i="26"/>
  <c r="M84" i="35"/>
  <c r="D96" i="35"/>
  <c r="M84" i="33"/>
  <c r="D96" i="33"/>
  <c r="M84" i="36"/>
  <c r="D96" i="36"/>
  <c r="H375" i="12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H104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CA354D21-29AD-48CC-BB71-69D089F21C28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<sst xmlns="http://schemas.openxmlformats.org/spreadsheetml/2006/main" count="7766" uniqueCount="1498">
  <si>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</si>
  <si>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</si>
  <si>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</si>
  <si>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</si>
  <si>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</si>
  <si>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</si>
  <si>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</si>
  <si>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</si>
  <si>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</si>
  <si>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</si>
  <si>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</si>
  <si>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</si>
  <si>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</si>
  <si>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</si>
  <si>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</si>
  <si>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</si>
  <si>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</si>
  <si>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</si>
  <si>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</si>
  <si>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</si>
  <si>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</si>
  <si>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</si>
  <si>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</si>
  <si>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</si>
  <si>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</si>
  <si>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</si>
  <si>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</si>
  <si>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</si>
  <si>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</si>
  <si>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</si>
  <si>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</si>
  <si>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</si>
  <si>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</si>
  <si>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</si>
  <si>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</si>
  <si>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</si>
  <si>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</si>
  <si>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</si>
  <si>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</si>
  <si>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</si>
  <si>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</si>
  <si>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</si>
  <si>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</si>
  <si>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</si>
  <si>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</si>
  <si>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</si>
  <si>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</si>
  <si>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</si>
  <si>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</si>
  <si>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</si>
  <si>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</si>
  <si>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</si>
  <si>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</si>
  <si>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</si>
  <si>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</si>
  <si>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</si>
  <si>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</si>
  <si>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</si>
  <si>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</si>
  <si>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</si>
  <si>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</si>
  <si>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</si>
  <si>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</si>
  <si>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</si>
  <si>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</si>
  <si>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</si>
  <si>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</si>
  <si>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</si>
  <si>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</si>
  <si>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</si>
  <si>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</si>
  <si>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</si>
  <si>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</si>
  <si>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</si>
  <si>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</si>
  <si>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</si>
  <si>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</si>
  <si>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</si>
  <si>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</si>
  <si>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</si>
  <si>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</si>
  <si>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</si>
  <si>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</si>
  <si>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</si>
  <si>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</si>
  <si>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</si>
  <si>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</si>
  <si>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</si>
  <si>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</si>
  <si>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</si>
  <si>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</si>
  <si>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</si>
  <si>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</si>
  <si>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</si>
  <si>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</si>
  <si>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</si>
  <si>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</si>
  <si>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</si>
  <si>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</si>
  <si>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</si>
  <si>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</si>
  <si>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</si>
  <si>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</si>
  <si>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</si>
  <si>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</si>
  <si>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</si>
  <si>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</si>
  <si>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</si>
  <si>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</si>
  <si>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</si>
  <si>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</si>
  <si>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</si>
  <si>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</si>
  <si>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</si>
  <si>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</si>
  <si>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</si>
  <si>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</si>
  <si>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</si>
  <si>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</si>
  <si>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</si>
  <si>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</si>
  <si>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</si>
  <si>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</si>
  <si>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</si>
  <si>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</si>
  <si>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</si>
  <si>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</si>
  <si>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</si>
  <si>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</si>
  <si>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</si>
  <si>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</si>
  <si>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</si>
  <si>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</si>
  <si>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</si>
  <si>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</si>
  <si>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</si>
  <si>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</si>
  <si>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</si>
  <si>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</si>
  <si>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</si>
  <si>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</si>
  <si>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</si>
  <si>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</si>
  <si>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</si>
  <si>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</si>
  <si>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</si>
  <si>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</si>
  <si>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</si>
  <si>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</si>
  <si>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</si>
  <si>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</si>
  <si>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</si>
  <si>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</si>
  <si>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</si>
  <si>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</si>
  <si>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</si>
  <si>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</si>
  <si>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</si>
  <si>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</si>
  <si>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</si>
  <si>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</si>
  <si>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</si>
  <si>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</si>
  <si>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</si>
  <si>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</si>
  <si>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</si>
  <si>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</si>
  <si>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</si>
  <si>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</si>
  <si>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</si>
  <si>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</si>
  <si>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</si>
  <si>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</si>
  <si>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</si>
  <si>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</si>
  <si>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</si>
  <si>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</si>
  <si>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</si>
  <si>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</si>
  <si>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</si>
  <si>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</si>
  <si>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</si>
  <si>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</si>
  <si>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</si>
  <si>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</si>
  <si>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</si>
  <si>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</si>
  <si>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</si>
  <si>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</si>
  <si>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</si>
  <si>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</si>
  <si>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</si>
  <si>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</si>
  <si>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</si>
  <si>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</si>
  <si>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</si>
  <si>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</si>
  <si>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</si>
  <si>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</si>
  <si>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</si>
  <si>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</si>
  <si>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</si>
  <si>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</si>
  <si>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</si>
  <si>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</si>
  <si>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</si>
  <si>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</si>
  <si>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</si>
  <si>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</si>
  <si>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</si>
  <si>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</si>
  <si>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</si>
  <si>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</si>
  <si>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</si>
  <si>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</si>
  <si>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</si>
  <si>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</si>
  <si>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</si>
  <si>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</si>
  <si>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</si>
  <si>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</si>
  <si>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</si>
  <si>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</si>
  <si>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</si>
  <si>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</si>
  <si>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</si>
  <si>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</si>
  <si>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</si>
  <si>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</si>
  <si>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</si>
  <si>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</si>
  <si>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</si>
  <si>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</si>
  <si>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</si>
  <si>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</si>
  <si>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</si>
  <si>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</si>
  <si>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</si>
  <si>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</si>
  <si>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</si>
  <si>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</si>
  <si>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</si>
  <si>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</si>
  <si>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</si>
  <si>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</si>
  <si>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</si>
  <si>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</si>
  <si>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</si>
  <si>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</si>
  <si>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</si>
  <si>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</si>
  <si>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</si>
  <si>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</si>
  <si>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</si>
  <si>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</si>
  <si>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</si>
  <si>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</si>
  <si>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</si>
  <si>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</si>
  <si>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</si>
  <si>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</si>
  <si>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</si>
  <si>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</si>
  <si>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</si>
  <si>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</si>
  <si>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</si>
  <si>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</si>
  <si>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</si>
  <si>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</si>
  <si>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</si>
  <si>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</si>
  <si>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</si>
  <si>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</si>
  <si>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</si>
  <si>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</si>
  <si>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</si>
  <si>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</si>
  <si>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</si>
  <si>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</si>
  <si>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</si>
  <si>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</si>
  <si>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</si>
  <si>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</si>
  <si>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</si>
  <si>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</si>
  <si>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</si>
  <si>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</si>
  <si>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</si>
  <si>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</si>
  <si>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</si>
  <si>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</si>
  <si>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</si>
  <si>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</si>
  <si>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</si>
  <si>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</si>
  <si>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</si>
  <si>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</si>
  <si>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</si>
  <si>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</si>
  <si>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</si>
  <si>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</si>
  <si>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</si>
  <si>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</si>
  <si>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</si>
  <si>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</si>
  <si>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</si>
  <si>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</si>
  <si>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</si>
  <si>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</si>
  <si>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</si>
  <si>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</si>
  <si>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</si>
  <si>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</si>
  <si>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</si>
  <si>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</si>
  <si>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</si>
  <si>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</si>
  <si>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</si>
  <si>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</si>
  <si>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</si>
  <si>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</si>
  <si>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</si>
  <si>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</si>
  <si>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</si>
  <si>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</si>
  <si>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</si>
  <si>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</si>
  <si>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</si>
  <si>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</si>
  <si>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</si>
  <si>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</si>
  <si>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</si>
  <si>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</si>
  <si>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</si>
  <si>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</si>
  <si>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</si>
  <si>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</si>
  <si>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</si>
  <si>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</si>
  <si>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</si>
  <si>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</si>
  <si>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</si>
  <si>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</si>
  <si>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</si>
  <si>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</si>
  <si>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</si>
  <si>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</si>
  <si>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</si>
  <si>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</si>
  <si>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</si>
  <si>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</si>
  <si>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</si>
  <si>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</si>
  <si>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</si>
  <si>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</si>
  <si>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</si>
  <si>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</si>
  <si>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</si>
  <si>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</si>
  <si>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</si>
  <si>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</si>
  <si>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</si>
  <si>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</si>
  <si>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</si>
  <si>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</si>
  <si>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</si>
  <si>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</si>
  <si>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</si>
  <si>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</si>
  <si>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</si>
  <si>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</si>
  <si>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</si>
  <si>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</si>
  <si>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</si>
  <si>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</si>
  <si>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</si>
  <si>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</si>
  <si>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</si>
  <si>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</si>
  <si>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</si>
  <si>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</si>
  <si>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</si>
  <si>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</si>
  <si>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</si>
  <si>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</si>
  <si>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</si>
  <si>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</si>
  <si>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</si>
  <si>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</si>
  <si>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</si>
  <si>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</si>
  <si>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</si>
  <si>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</si>
  <si>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</si>
  <si>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</si>
  <si>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</si>
  <si>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</si>
  <si>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</si>
  <si>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</si>
  <si>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</si>
  <si>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</si>
  <si>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</si>
  <si>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</si>
  <si>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</si>
  <si>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</si>
  <si>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</si>
  <si>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</si>
  <si>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</si>
  <si>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</si>
  <si>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</si>
  <si>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</si>
  <si>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</si>
  <si>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</si>
  <si>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</si>
  <si>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</si>
  <si>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</si>
  <si>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</si>
  <si>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</si>
  <si>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</si>
  <si>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</si>
  <si>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</si>
  <si>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</si>
  <si>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</si>
  <si>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</si>
  <si>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</si>
  <si>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</si>
  <si>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</si>
  <si>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</si>
  <si>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</si>
  <si>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</si>
  <si>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</si>
  <si>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</si>
  <si>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</si>
  <si>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</si>
  <si>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</si>
  <si>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</si>
  <si>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</si>
  <si>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</si>
  <si>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</si>
  <si>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</si>
  <si>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</si>
  <si>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</si>
  <si>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</si>
  <si>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</si>
  <si>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</si>
  <si>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</si>
  <si>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</si>
  <si>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</si>
  <si>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</si>
  <si>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</si>
  <si>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</si>
  <si>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</si>
  <si>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</si>
  <si>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</si>
  <si>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</si>
  <si>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</si>
  <si>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</si>
  <si>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</si>
  <si>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</si>
  <si>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</si>
  <si>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</si>
  <si>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</si>
  <si>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</si>
  <si>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</si>
  <si>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</si>
  <si>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</si>
  <si>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</si>
  <si>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</si>
  <si>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</si>
  <si>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</si>
  <si>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</si>
  <si>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</si>
  <si>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</si>
  <si>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</si>
  <si>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</si>
  <si>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</si>
  <si>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</si>
  <si>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</si>
  <si>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</si>
  <si>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</si>
  <si>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</si>
  <si>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</si>
  <si>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</si>
  <si>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</si>
  <si>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</si>
  <si>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</si>
  <si>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</si>
  <si>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</si>
  <si>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</si>
  <si>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</si>
  <si>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</si>
  <si>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</si>
  <si>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</si>
  <si>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</si>
  <si>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</si>
  <si>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</si>
  <si>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</si>
  <si>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</si>
  <si>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</si>
  <si>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</si>
  <si>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</si>
  <si>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</si>
  <si>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</si>
  <si>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</si>
  <si>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</si>
  <si>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</si>
  <si>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</si>
  <si>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</si>
  <si>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</si>
  <si>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</si>
  <si>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</si>
  <si>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</si>
  <si>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</si>
  <si>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</si>
  <si>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</si>
  <si>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</si>
  <si>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</si>
  <si>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</si>
  <si>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</si>
  <si>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</si>
  <si>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</si>
  <si>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</si>
  <si>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</si>
  <si>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</si>
  <si>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</si>
  <si>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</si>
  <si>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</si>
  <si>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</si>
  <si>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</si>
  <si>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</si>
  <si>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</si>
  <si>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</si>
  <si>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</si>
  <si>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</si>
  <si>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</si>
  <si>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</si>
  <si>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</si>
  <si>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</si>
  <si>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</si>
  <si>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</si>
  <si>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</si>
  <si>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</si>
  <si>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</si>
  <si>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</si>
  <si>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</si>
  <si>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</si>
  <si>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</si>
  <si>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</si>
  <si>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</si>
  <si>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</si>
  <si>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</si>
  <si>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</si>
  <si>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</si>
  <si>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</si>
  <si>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</si>
  <si>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</si>
  <si>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</si>
  <si>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</si>
  <si>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</si>
  <si>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</si>
  <si>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</si>
  <si>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</si>
  <si>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</si>
  <si>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</si>
  <si>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</si>
  <si>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</si>
  <si>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</si>
  <si>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</si>
  <si>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</si>
  <si>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</si>
  <si>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</si>
  <si>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</si>
  <si>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</si>
  <si>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</si>
  <si>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</si>
  <si>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</si>
  <si>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</si>
  <si>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</si>
  <si>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</si>
  <si>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</si>
  <si>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</si>
  <si>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</si>
  <si>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</si>
  <si>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</si>
  <si>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</si>
  <si>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</si>
  <si>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</si>
  <si>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</si>
  <si>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</si>
  <si>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</si>
  <si>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</si>
  <si>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</si>
  <si>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</si>
  <si>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</si>
  <si>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</si>
  <si>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</si>
  <si>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</si>
  <si>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</si>
  <si>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</si>
  <si>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</si>
  <si>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</si>
  <si>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</si>
  <si>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</si>
  <si>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</si>
  <si>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</si>
  <si>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</si>
  <si>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</si>
  <si>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</si>
  <si>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</si>
  <si>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</si>
  <si>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</si>
  <si>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</si>
  <si>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</si>
  <si>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</si>
  <si>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</si>
  <si>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</si>
  <si>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</si>
  <si>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</si>
  <si>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</si>
  <si>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</si>
  <si>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</si>
  <si>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</si>
  <si>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</si>
  <si>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</si>
  <si>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</si>
  <si>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</si>
  <si>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</si>
  <si>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</si>
  <si>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</si>
  <si>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</si>
  <si>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</si>
  <si>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</si>
  <si>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</si>
  <si>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</si>
  <si>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</si>
  <si>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</si>
  <si>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</si>
  <si>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</si>
  <si>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</si>
  <si>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</si>
  <si>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</si>
  <si>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</si>
  <si>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</si>
  <si>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</si>
  <si>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</si>
  <si>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</si>
  <si>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</si>
  <si>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</si>
  <si>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</si>
  <si>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</si>
  <si>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</si>
  <si>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</si>
  <si>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</si>
  <si>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</si>
  <si>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</si>
  <si>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</si>
  <si>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</si>
  <si>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</si>
  <si>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</si>
  <si>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</si>
  <si>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</si>
  <si>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</si>
  <si>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</si>
  <si>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</si>
  <si>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</si>
  <si>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</si>
  <si>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</si>
  <si>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</si>
  <si>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</si>
  <si>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</si>
  <si>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</si>
  <si>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</si>
  <si>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</si>
  <si>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</si>
  <si>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</si>
  <si>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</si>
  <si>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</si>
  <si>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</si>
  <si>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</si>
  <si>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</si>
  <si>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</si>
  <si>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</si>
  <si>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</si>
  <si>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</si>
  <si>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</si>
  <si>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</si>
  <si>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</si>
  <si>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</si>
  <si>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</si>
  <si>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</si>
  <si>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</si>
  <si>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</si>
  <si>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</si>
  <si>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</si>
  <si>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</si>
  <si>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</si>
  <si>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</si>
  <si>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</si>
  <si>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</si>
  <si>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</si>
  <si>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</si>
  <si>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</si>
  <si>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</si>
  <si>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</si>
  <si>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</si>
  <si>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</si>
  <si>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</si>
  <si>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</si>
  <si>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</si>
  <si>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</si>
  <si>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</si>
  <si>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</si>
  <si>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</si>
  <si>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</si>
  <si>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</si>
  <si>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</si>
  <si>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</si>
  <si>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</si>
  <si>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</si>
  <si>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</si>
  <si>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</si>
  <si>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</si>
  <si>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</si>
  <si>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</si>
  <si>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</si>
  <si>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</si>
  <si>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</si>
  <si>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</si>
  <si>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</si>
  <si>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</si>
  <si>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</si>
  <si>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</si>
  <si>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</si>
  <si>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</si>
  <si>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</si>
  <si>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</si>
  <si>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</si>
  <si>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</si>
  <si>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</si>
  <si>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</si>
  <si>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</si>
  <si>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</si>
  <si>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</si>
  <si>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</si>
  <si>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</si>
  <si>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</si>
  <si>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</si>
  <si>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</si>
  <si>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</si>
  <si>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</si>
  <si>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</si>
  <si>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</si>
  <si>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</si>
  <si>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</si>
  <si>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</si>
  <si>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</si>
  <si>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</si>
  <si>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</si>
  <si>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</si>
  <si>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</si>
  <si>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</si>
  <si>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</si>
  <si>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</si>
  <si>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</si>
  <si>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</si>
  <si>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</si>
  <si>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</si>
  <si>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</si>
  <si>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</si>
  <si>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</si>
  <si>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</si>
  <si>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</si>
  <si>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</si>
  <si>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</si>
  <si>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</si>
  <si>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</si>
  <si>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</si>
  <si>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</si>
  <si>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</si>
  <si>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</si>
  <si>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</si>
  <si>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</si>
  <si>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</si>
  <si>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</si>
  <si>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</si>
  <si>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</si>
  <si>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</si>
  <si>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</si>
  <si>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</si>
  <si>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</si>
  <si>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</si>
  <si>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</si>
  <si>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</si>
  <si>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</si>
  <si>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</si>
  <si>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</si>
  <si>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</si>
  <si>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</si>
  <si>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</si>
  <si>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</si>
  <si>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</si>
  <si>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</si>
  <si>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</si>
  <si>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</si>
  <si>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</si>
  <si>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</si>
  <si>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</si>
  <si>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</si>
  <si>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</si>
  <si>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</si>
  <si>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</si>
  <si>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</si>
  <si>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</si>
  <si>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</si>
  <si>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</si>
  <si>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</si>
  <si>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</si>
  <si>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</si>
  <si>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</si>
  <si>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</si>
  <si>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</si>
  <si>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</si>
  <si>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</si>
  <si>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</si>
  <si>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</si>
  <si>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</si>
  <si>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</si>
  <si>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</si>
  <si>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</si>
  <si>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</si>
  <si>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</si>
  <si>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</si>
  <si>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</si>
  <si>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</si>
  <si>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</si>
  <si>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</si>
  <si>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</si>
  <si>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</si>
  <si>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</si>
  <si>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</si>
  <si>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</si>
  <si>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</si>
  <si>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</si>
  <si>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</si>
  <si>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</si>
  <si>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</si>
  <si>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</si>
  <si>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</si>
  <si>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</si>
  <si>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</si>
  <si>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</si>
  <si>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</si>
  <si>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</si>
  <si>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</si>
  <si>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</si>
  <si>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</si>
  <si>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</si>
  <si>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</si>
  <si>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</si>
  <si>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</si>
  <si>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</si>
  <si>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</si>
  <si>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</si>
  <si>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</si>
  <si>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</si>
  <si>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</si>
  <si>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</si>
  <si>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</si>
  <si>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</si>
  <si>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</si>
  <si>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</si>
  <si>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</si>
  <si>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</si>
  <si>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</si>
  <si>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</si>
  <si>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</si>
  <si>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</si>
  <si>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</si>
  <si>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</si>
  <si>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</si>
  <si>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</si>
  <si>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</si>
  <si>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</si>
  <si>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</si>
  <si>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</si>
  <si>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</si>
  <si>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</si>
  <si>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</si>
  <si>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</si>
  <si>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</si>
  <si>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</si>
  <si>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</si>
  <si>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</si>
  <si>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</si>
  <si>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</si>
  <si>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</si>
  <si>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</si>
  <si>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</si>
  <si>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</si>
  <si>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</si>
  <si>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</si>
  <si>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</si>
  <si>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</si>
  <si>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</si>
  <si>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</si>
  <si>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</si>
  <si>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</si>
  <si>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</si>
  <si>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</si>
  <si>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</si>
  <si>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</si>
  <si>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</si>
  <si>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</si>
  <si>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</si>
  <si>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</si>
  <si>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</si>
  <si>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</si>
  <si>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</si>
  <si>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</si>
  <si>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</si>
  <si>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</si>
  <si>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</si>
  <si>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</si>
  <si>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</si>
  <si>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</si>
  <si>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</si>
  <si>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</si>
  <si>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</si>
  <si>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</si>
  <si>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</si>
  <si>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</si>
  <si>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</si>
  <si>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</si>
  <si>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</si>
  <si>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</si>
  <si>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</si>
  <si>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</si>
  <si>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</si>
  <si>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</si>
  <si>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</si>
  <si>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</si>
  <si>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</si>
  <si>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</si>
  <si>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</si>
  <si>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</si>
  <si>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</si>
  <si>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</si>
  <si>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</si>
  <si>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</si>
  <si>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</si>
  <si>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</si>
  <si>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</si>
  <si>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</si>
  <si>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</si>
  <si>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</si>
  <si>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</si>
  <si>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</si>
  <si>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</si>
  <si>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</si>
  <si>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</si>
  <si>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</si>
  <si>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</si>
  <si>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</si>
  <si>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</si>
  <si>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</si>
  <si>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</si>
  <si>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</si>
  <si>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</si>
  <si>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</si>
  <si>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</si>
  <si>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</si>
  <si>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</si>
  <si>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</si>
  <si>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</si>
  <si>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</si>
  <si>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</si>
  <si>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</si>
  <si>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</si>
  <si>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</si>
  <si>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</si>
  <si>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</si>
  <si>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</si>
  <si>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</si>
  <si>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</si>
  <si>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</si>
  <si>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</si>
  <si>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</si>
  <si>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</si>
  <si>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</si>
  <si>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</si>
  <si>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</si>
  <si>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</si>
  <si>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</si>
  <si>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</si>
  <si>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</si>
  <si>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</si>
  <si>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</si>
  <si>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</si>
  <si>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</si>
  <si>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</si>
  <si>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</si>
  <si>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</si>
  <si>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</si>
  <si>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</si>
  <si>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</si>
  <si>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</si>
  <si>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</si>
  <si>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</si>
  <si>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</si>
  <si>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</si>
  <si>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</si>
  <si>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</si>
  <si>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</si>
  <si>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</si>
  <si>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</si>
  <si>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</si>
  <si>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</si>
  <si>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</si>
  <si>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</si>
  <si>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</si>
  <si>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</si>
  <si>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</si>
  <si>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</si>
  <si>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</si>
  <si>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</si>
  <si>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</si>
  <si>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</si>
  <si>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</si>
  <si>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</si>
  <si>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</si>
  <si>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</si>
  <si>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</si>
  <si>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</si>
  <si>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</si>
  <si>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</si>
  <si>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</si>
  <si>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</si>
  <si>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</si>
  <si>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</si>
  <si>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</si>
  <si>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</si>
  <si>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</si>
  <si>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</si>
  <si>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</si>
  <si>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</si>
  <si>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</si>
  <si>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</si>
  <si>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</si>
  <si>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</si>
  <si>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</si>
  <si>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</si>
  <si>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</si>
  <si>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</si>
  <si>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</si>
  <si>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</si>
  <si>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</si>
  <si>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</si>
  <si>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</si>
  <si>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</si>
  <si>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</si>
  <si>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</si>
  <si>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</si>
  <si>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</si>
  <si>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</si>
  <si>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</si>
  <si>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</si>
  <si>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</si>
  <si>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</si>
  <si>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</si>
  <si>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</si>
  <si>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</si>
  <si>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</si>
  <si>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</si>
  <si>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</si>
  <si>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</si>
  <si>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</si>
  <si>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</si>
  <si>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</si>
  <si>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</si>
  <si>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</si>
  <si>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</si>
  <si>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</si>
  <si>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</si>
  <si>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</si>
  <si>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</si>
  <si>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</si>
  <si>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</si>
  <si>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</si>
  <si>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</si>
  <si>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</si>
  <si>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</si>
  <si>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</si>
  <si>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</si>
  <si>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</si>
  <si>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</si>
  <si>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</si>
  <si>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</si>
  <si>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</si>
  <si>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</si>
  <si>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</si>
  <si>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</si>
  <si>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</si>
  <si>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</si>
  <si>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</si>
  <si>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</si>
  <si>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</si>
  <si>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</si>
  <si>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</si>
  <si>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</si>
  <si>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</si>
  <si>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</si>
  <si>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</si>
  <si>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</si>
  <si>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</si>
  <si>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</si>
  <si>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</si>
  <si>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</si>
  <si>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</si>
  <si>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</si>
  <si>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</si>
  <si>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</si>
  <si>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</si>
  <si>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</si>
  <si>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</si>
  <si>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</si>
  <si>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</si>
  <si>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</si>
  <si>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</si>
  <si>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</si>
  <si>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</si>
  <si>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</si>
  <si>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</si>
  <si>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</si>
  <si>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</si>
  <si>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</si>
  <si>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</si>
  <si>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</si>
  <si>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</si>
  <si>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</si>
  <si>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</si>
  <si>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</si>
  <si>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</si>
  <si>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</si>
  <si>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</si>
  <si>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</si>
  <si>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</si>
  <si>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</si>
  <si>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</si>
  <si>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</si>
  <si>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</si>
  <si>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</si>
  <si>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</si>
  <si>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</si>
  <si>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</si>
  <si>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</si>
  <si>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</si>
  <si>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</si>
  <si>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</si>
  <si>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</si>
  <si>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</si>
  <si>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</si>
  <si>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</si>
  <si>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</si>
  <si>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</si>
  <si>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</si>
  <si>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</si>
  <si>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</si>
  <si>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</si>
  <si>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</si>
  <si>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</si>
  <si>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</si>
  <si>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</si>
  <si>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</si>
  <si>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</si>
  <si>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</si>
  <si>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</si>
  <si>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</si>
  <si>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</si>
  <si>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</si>
  <si>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</si>
  <si>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</si>
  <si>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</si>
  <si>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</si>
  <si>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</si>
  <si>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</si>
  <si>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</si>
  <si>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</si>
  <si>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</si>
  <si>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</si>
  <si>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</si>
  <si>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</si>
  <si>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</si>
  <si>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</si>
  <si>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</si>
  <si>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</si>
  <si>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</si>
  <si>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</si>
  <si>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</si>
  <si>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</si>
  <si>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</si>
  <si>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</si>
  <si>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</si>
  <si>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</si>
  <si>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</si>
  <si>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</si>
  <si>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</si>
  <si>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</si>
  <si>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</si>
  <si>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</si>
  <si>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</si>
  <si>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</si>
  <si>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</si>
  <si>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</si>
  <si>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</si>
  <si>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</si>
  <si>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</si>
  <si>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</si>
  <si>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</si>
  <si>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</si>
  <si>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</si>
  <si>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</si>
  <si>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</si>
  <si>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</si>
  <si>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</si>
  <si>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</si>
  <si>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</si>
  <si>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</si>
  <si>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</si>
  <si>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</si>
  <si>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</si>
  <si>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</si>
  <si>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</si>
  <si>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</si>
  <si>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</si>
  <si>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</si>
  <si>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</si>
  <si>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</si>
  <si>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</si>
  <si>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</si>
  <si>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</si>
  <si>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</si>
  <si>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</si>
  <si>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</si>
  <si>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</si>
  <si>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</si>
  <si>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</si>
  <si>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</si>
  <si>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</si>
  <si>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</si>
  <si>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</si>
  <si>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</si>
  <si>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</si>
  <si>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</si>
  <si>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</si>
  <si>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</si>
  <si>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</si>
  <si>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</si>
  <si>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</si>
  <si>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</si>
  <si>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</si>
  <si>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</si>
  <si>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</si>
  <si>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</si>
  <si>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</si>
  <si>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</si>
  <si>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</si>
  <si>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</si>
  <si>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</si>
  <si>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</si>
  <si>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</si>
  <si>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</si>
  <si>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</si>
  <si>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</si>
  <si>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</si>
  <si>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</si>
  <si>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</si>
  <si>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</si>
  <si>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</si>
  <si>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</si>
  <si>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</si>
  <si>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</si>
  <si>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</si>
  <si>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</si>
  <si>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</si>
  <si>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</si>
  <si>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</si>
  <si>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</si>
  <si>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</si>
  <si>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</si>
  <si>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</si>
  <si>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</si>
  <si>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</si>
  <si>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</si>
  <si>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</si>
  <si>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</si>
  <si>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</si>
  <si>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</si>
  <si>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</si>
  <si>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</si>
  <si>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</si>
  <si>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</si>
  <si>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</si>
  <si>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</si>
  <si>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</si>
  <si>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</si>
  <si>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</si>
  <si>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</si>
  <si>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</si>
  <si>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</si>
  <si>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</si>
  <si>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</si>
  <si>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</si>
  <si>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</si>
  <si>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</si>
  <si>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</si>
  <si>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</si>
  <si>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</si>
  <si>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</si>
  <si>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</si>
  <si>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</si>
  <si>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</si>
  <si>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</si>
  <si>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</si>
  <si>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</si>
  <si>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</si>
  <si>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</si>
  <si>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</si>
  <si>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</si>
  <si>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</si>
  <si>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</si>
  <si>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</si>
  <si>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</si>
  <si>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</si>
  <si>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</si>
  <si>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</si>
  <si>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</si>
  <si>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</si>
  <si>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</si>
  <si>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</si>
  <si>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</si>
  <si>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</si>
  <si>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</si>
  <si>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</si>
  <si>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</si>
  <si>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</si>
  <si>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</si>
  <si>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</si>
  <si>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</si>
  <si>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</si>
  <si>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</si>
  <si>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</si>
  <si>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</si>
  <si>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</si>
  <si>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</si>
  <si>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</si>
  <si>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</si>
  <si>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</si>
  <si>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</si>
  <si>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</si>
  <si>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</si>
  <si>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</si>
  <si>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</si>
  <si>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</si>
  <si>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</si>
  <si>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</si>
  <si>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</si>
  <si>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</si>
  <si>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</si>
  <si>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</si>
  <si>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</si>
  <si>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</si>
  <si>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</si>
  <si>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</si>
  <si>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</si>
  <si>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</si>
  <si>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</si>
  <si>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</si>
  <si>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</si>
  <si>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</si>
  <si>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</si>
  <si>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</si>
  <si>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</si>
  <si>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</si>
  <si>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</si>
  <si>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</si>
  <si>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</si>
  <si>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</si>
  <si>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</si>
  <si>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</si>
  <si>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</si>
  <si>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</si>
  <si>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</si>
  <si>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</si>
  <si>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</si>
  <si>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</si>
  <si>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</si>
  <si>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</si>
  <si>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</si>
  <si>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</si>
  <si>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</si>
  <si>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</si>
  <si>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</si>
  <si>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</si>
  <si>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</si>
  <si>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</si>
  <si>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</si>
  <si>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</si>
  <si>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</si>
  <si>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</si>
  <si>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</si>
  <si>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</si>
  <si>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</si>
  <si>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</si>
  <si>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</si>
  <si>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</si>
  <si>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</si>
  <si>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</si>
  <si>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</si>
  <si>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</si>
  <si>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</si>
  <si>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</si>
  <si>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</si>
  <si>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</si>
  <si>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</si>
  <si>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</si>
  <si>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</si>
  <si>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</si>
  <si>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</si>
  <si>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</si>
  <si>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</si>
  <si>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</si>
  <si>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</si>
  <si>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</si>
  <si>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</si>
  <si>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</si>
  <si>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</si>
  <si>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</si>
  <si>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</si>
  <si>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</si>
  <si>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</si>
  <si>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</si>
  <si>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</si>
  <si>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</si>
  <si>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</si>
  <si>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</si>
  <si>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</si>
  <si>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</si>
  <si>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</si>
  <si>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</si>
  <si>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</si>
  <si>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</si>
  <si>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</si>
  <si>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</si>
  <si>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</si>
  <si>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</si>
  <si>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</si>
  <si>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</si>
  <si>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</si>
  <si>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</si>
  <si>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</si>
  <si>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</si>
  <si>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</si>
  <si>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</si>
  <si>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</si>
  <si>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</si>
  <si>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</si>
  <si>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</si>
  <si>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</si>
  <si>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</si>
  <si>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</si>
  <si>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</si>
  <si>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</si>
  <si>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</si>
  <si>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</si>
  <si>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</si>
  <si>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</si>
  <si>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</si>
  <si>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</si>
  <si>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t>兵庫CLI は 改善の動き</t>
    <rPh sb="0" eb="2">
      <t>ヒョウゴ</t>
    </rPh>
    <rPh sb="8" eb="10">
      <t>カイゼン</t>
    </rPh>
    <rPh sb="11" eb="12">
      <t>ウゴ</t>
    </rPh>
    <phoneticPr fontId="8"/>
  </si>
  <si>
    <t>Composite0</t>
    <phoneticPr fontId="8"/>
  </si>
  <si>
    <t>←の増分</t>
    <rPh sb="2" eb="4">
      <t>ゾウブン</t>
    </rPh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</si>
  <si>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</si>
  <si>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</si>
  <si>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― 2025年10月分(速報) ―</t>
    <phoneticPr fontId="2"/>
  </si>
  <si>
    <r>
      <t>2025年10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7" eb="8">
      <t>ガツ</t>
    </rPh>
    <rPh sb="8" eb="10">
      <t>ソクホウ</t>
    </rPh>
    <phoneticPr fontId="2"/>
  </si>
  <si>
    <t>次回（2025年11月(速報)）公表予定日</t>
    <phoneticPr fontId="8"/>
  </si>
  <si>
    <t>2026年1月30日(金）</t>
    <rPh sb="4" eb="5">
      <t>ネン</t>
    </rPh>
    <rPh sb="6" eb="7">
      <t>ガツ</t>
    </rPh>
    <rPh sb="9" eb="10">
      <t>ニチ</t>
    </rPh>
    <rPh sb="11" eb="12">
      <t>キン</t>
    </rPh>
    <phoneticPr fontId="2"/>
  </si>
  <si>
    <t>(連携協力)　　　兵庫県立大学 ソーシャルデータサイエンス研究所</t>
  </si>
  <si>
    <t>　　　　　　　　　　　担当　芦谷 恒憲　e-mail: xxhqx198@u-hyogo.ac.jp</t>
  </si>
  <si>
    <t>　　　　　　　　　　電話　(078)794-5142</t>
  </si>
  <si>
    <t>2020年基準</t>
    <rPh sb="4" eb="5">
      <t>ネン</t>
    </rPh>
    <rPh sb="5" eb="7">
      <t>キジュン</t>
    </rPh>
    <phoneticPr fontId="2"/>
  </si>
  <si>
    <t>兵庫県景気動向指数先行系列(2025.10)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</si>
  <si>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</si>
  <si>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</si>
  <si>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兵庫CLI</t>
    <rPh sb="0" eb="2">
      <t>ヒョウゴ</t>
    </rPh>
    <phoneticPr fontId="52"/>
  </si>
  <si>
    <t>兵庫CLI基調判断の推移</t>
    <rPh sb="0" eb="2">
      <t>ヒョウゴ</t>
    </rPh>
    <rPh sb="5" eb="7">
      <t>キチョウ</t>
    </rPh>
    <rPh sb="7" eb="9">
      <t>ハンダン</t>
    </rPh>
    <rPh sb="10" eb="12">
      <t>スイイ</t>
    </rPh>
    <phoneticPr fontId="2"/>
  </si>
  <si>
    <t xml:space="preserve">  2025年10月の兵庫CLI（景気先行指数）は 100.41 であり、前月差(+0.29ポイント、5か月連続プラス)、前年同月差(+0.43ポイント、2か月連続プラス)であった。兵庫県の先行トレンド(2026年1月～2月頃）は、改善の動きが見られる。</t>
    <rPh sb="53" eb="54">
      <t>ゲツ</t>
    </rPh>
    <rPh sb="54" eb="56">
      <t>レンゾク</t>
    </rPh>
    <rPh sb="79" eb="80">
      <t>ゲツ</t>
    </rPh>
    <rPh sb="80" eb="82">
      <t>レンゾク</t>
    </rPh>
    <rPh sb="116" eb="118">
      <t>カイゼン</t>
    </rPh>
    <rPh sb="119" eb="120">
      <t>ウゴ</t>
    </rPh>
    <rPh sb="122" eb="123">
      <t>ミ</t>
    </rPh>
    <phoneticPr fontId="2"/>
  </si>
  <si>
    <t>兵庫県景気動向指数先行系列基調判断の推移(2025.10)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rPh sb="15" eb="17">
      <t>ハンダン</t>
    </rPh>
    <rPh sb="18" eb="20">
      <t>スイイ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</si>
</sst>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  <numFmt numFmtId="202" formatCode="0.0000"/>
    <numFmt numFmtId="203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20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40" fontId="16" fillId="4" borderId="21" xfId="1" applyNumberFormat="1" applyFont="1" applyFill="1" applyBorder="1">
      <alignment vertical="center"/>
    </xf>
    <xf numFmtId="40" fontId="16" fillId="0" borderId="51" xfId="1" applyNumberFormat="1" applyFont="1" applyBorder="1">
      <alignment vertical="center"/>
    </xf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16" fillId="2" borderId="6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40" fontId="16" fillId="0" borderId="58" xfId="1" applyNumberFormat="1" applyFont="1" applyBorder="1">
      <alignment vertical="center"/>
    </xf>
    <xf numFmtId="0" fontId="39" fillId="2" borderId="62" xfId="0" applyFont="1" applyFill="1" applyBorder="1" applyAlignment="1">
      <alignment horizontal="center" vertical="center"/>
    </xf>
    <xf numFmtId="0" fontId="0" fillId="0" borderId="49" xfId="0" applyBorder="1" applyAlignment="1"/>
    <xf numFmtId="0" fontId="0" fillId="0" borderId="63" xfId="0" applyBorder="1" applyAlignment="1"/>
    <xf numFmtId="0" fontId="39" fillId="2" borderId="20" xfId="0" applyFont="1" applyFill="1" applyBorder="1" applyAlignment="1">
      <alignment horizontal="center" vertical="center"/>
    </xf>
    <xf numFmtId="180" fontId="39" fillId="2" borderId="20" xfId="1" applyNumberFormat="1" applyFont="1" applyFill="1" applyBorder="1" applyAlignment="1">
      <alignment horizontal="center"/>
    </xf>
    <xf numFmtId="40" fontId="16" fillId="0" borderId="16" xfId="1" applyNumberFormat="1" applyFont="1" applyBorder="1">
      <alignment vertical="center"/>
    </xf>
    <xf numFmtId="200" fontId="0" fillId="0" borderId="0" xfId="0" applyNumberFormat="1" applyAlignment="1"/>
    <xf numFmtId="202" fontId="0" fillId="0" borderId="0" xfId="0" applyNumberFormat="1" applyAlignment="1"/>
    <xf numFmtId="203" fontId="0" fillId="0" borderId="0" xfId="0" applyNumberFormat="1" applyAlignment="1"/>
    <xf numFmtId="180" fontId="0" fillId="0" borderId="0" xfId="1" applyNumberFormat="1" applyFont="1" applyAlignment="1"/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184" fontId="9" fillId="0" borderId="0" xfId="1" applyNumberFormat="1" applyFont="1" applyBorder="1" applyAlignment="1"/>
    <xf numFmtId="184" fontId="9" fillId="0" borderId="2" xfId="1" applyNumberFormat="1" applyFont="1" applyBorder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2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176" fontId="9" fillId="4" borderId="2" xfId="1" applyNumberFormat="1" applyFont="1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176" fontId="9" fillId="4" borderId="10" xfId="1" applyNumberFormat="1" applyFont="1" applyFill="1" applyBorder="1" applyAlignment="1"/>
    <xf numFmtId="176" fontId="9" fillId="4" borderId="17" xfId="1" applyNumberFormat="1" applyFont="1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38" fontId="9" fillId="4" borderId="10" xfId="1" applyFont="1" applyFill="1" applyBorder="1" applyAlignment="1"/>
    <xf numFmtId="38" fontId="9" fillId="4" borderId="17" xfId="1" applyFont="1" applyFill="1" applyBorder="1" applyAlignment="1"/>
    <xf numFmtId="189" fontId="55" fillId="4" borderId="0" xfId="0" applyNumberFormat="1" applyFont="1" applyFill="1" applyAlignment="1">
      <alignment vertical="center" shrinkToFit="1"/>
    </xf>
    <xf numFmtId="189" fontId="55" fillId="4" borderId="2" xfId="0" applyNumberFormat="1" applyFont="1" applyFill="1" applyBorder="1" applyAlignment="1">
      <alignment vertical="center" shrinkToFit="1"/>
    </xf>
    <xf numFmtId="176" fontId="55" fillId="4" borderId="48" xfId="1" applyNumberFormat="1" applyFont="1" applyFill="1" applyBorder="1">
      <alignment vertical="center"/>
    </xf>
    <xf numFmtId="189" fontId="55" fillId="6" borderId="0" xfId="0" applyNumberFormat="1" applyFont="1" applyFill="1" applyAlignment="1">
      <alignment vertical="center" shrinkToFit="1"/>
    </xf>
    <xf numFmtId="189" fontId="55" fillId="6" borderId="2" xfId="0" applyNumberFormat="1" applyFont="1" applyFill="1" applyBorder="1" applyAlignment="1">
      <alignment vertical="center" shrinkToFit="1"/>
    </xf>
    <xf numFmtId="189" fontId="55" fillId="6" borderId="1" xfId="0" applyNumberFormat="1" applyFont="1" applyFill="1" applyBorder="1" applyAlignment="1">
      <alignment vertical="center" shrinkToFit="1"/>
    </xf>
    <xf numFmtId="0" fontId="16" fillId="4" borderId="16" xfId="0" applyFont="1" applyFill="1" applyBorder="1" applyAlignment="1">
      <alignment horizontal="center" vertical="center"/>
    </xf>
    <xf numFmtId="177" fontId="0" fillId="0" borderId="0" xfId="1" applyNumberFormat="1" applyFont="1" applyAlignment="1"/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基調判断!$A$5:$A$96</c:f>
              <c:numCache>
                <c:formatCode>yyyy\-mm</c:formatCode>
                <c:ptCount val="9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</c:numCache>
            </c:numRef>
          </c:cat>
          <c:val>
            <c:numRef>
              <c:f>基調判断!$B$5:$B$96</c:f>
              <c:numCache>
                <c:formatCode>0.00</c:formatCode>
                <c:ptCount val="92"/>
                <c:pt idx="0">
                  <c:v>101.12339475638747</c:v>
                </c:pt>
                <c:pt idx="1">
                  <c:v>101.26008062264067</c:v>
                </c:pt>
                <c:pt idx="2">
                  <c:v>101.44112020184191</c:v>
                </c:pt>
                <c:pt idx="3">
                  <c:v>101.59380947415991</c:v>
                </c:pt>
                <c:pt idx="4">
                  <c:v>101.6538425065995</c:v>
                </c:pt>
                <c:pt idx="5">
                  <c:v>101.61763741898999</c:v>
                </c:pt>
                <c:pt idx="6">
                  <c:v>101.50629300225829</c:v>
                </c:pt>
                <c:pt idx="7">
                  <c:v>101.36416272132566</c:v>
                </c:pt>
                <c:pt idx="8">
                  <c:v>101.20117108727568</c:v>
                </c:pt>
                <c:pt idx="9">
                  <c:v>101.01839598602362</c:v>
                </c:pt>
                <c:pt idx="10">
                  <c:v>100.82818606745897</c:v>
                </c:pt>
                <c:pt idx="11">
                  <c:v>100.68161126374414</c:v>
                </c:pt>
                <c:pt idx="12">
                  <c:v>100.54480635741004</c:v>
                </c:pt>
                <c:pt idx="13">
                  <c:v>100.47535622255205</c:v>
                </c:pt>
                <c:pt idx="14">
                  <c:v>100.42742602307737</c:v>
                </c:pt>
                <c:pt idx="15">
                  <c:v>100.40309091139356</c:v>
                </c:pt>
                <c:pt idx="16">
                  <c:v>100.34432697498275</c:v>
                </c:pt>
                <c:pt idx="17">
                  <c:v>100.21316362995289</c:v>
                </c:pt>
                <c:pt idx="18">
                  <c:v>99.993750958292679</c:v>
                </c:pt>
                <c:pt idx="19">
                  <c:v>99.623717091607006</c:v>
                </c:pt>
                <c:pt idx="20">
                  <c:v>99.204826970230329</c:v>
                </c:pt>
                <c:pt idx="21">
                  <c:v>98.739253235275314</c:v>
                </c:pt>
                <c:pt idx="22">
                  <c:v>98.169886695091179</c:v>
                </c:pt>
                <c:pt idx="23">
                  <c:v>97.490531616646962</c:v>
                </c:pt>
                <c:pt idx="24">
                  <c:v>96.818596371147876</c:v>
                </c:pt>
                <c:pt idx="25">
                  <c:v>96.21208468384576</c:v>
                </c:pt>
                <c:pt idx="26">
                  <c:v>95.839587153192312</c:v>
                </c:pt>
                <c:pt idx="27">
                  <c:v>95.773544123122903</c:v>
                </c:pt>
                <c:pt idx="28">
                  <c:v>96.025418340346263</c:v>
                </c:pt>
                <c:pt idx="29">
                  <c:v>96.542224421509346</c:v>
                </c:pt>
                <c:pt idx="30">
                  <c:v>97.232814491741721</c:v>
                </c:pt>
                <c:pt idx="31">
                  <c:v>97.930415981762835</c:v>
                </c:pt>
                <c:pt idx="32">
                  <c:v>98.587864747737015</c:v>
                </c:pt>
                <c:pt idx="33">
                  <c:v>99.173829767266653</c:v>
                </c:pt>
                <c:pt idx="34">
                  <c:v>99.666746745425016</c:v>
                </c:pt>
                <c:pt idx="35">
                  <c:v>100.06553490210882</c:v>
                </c:pt>
                <c:pt idx="36">
                  <c:v>100.37202133890909</c:v>
                </c:pt>
                <c:pt idx="37">
                  <c:v>100.58530129307434</c:v>
                </c:pt>
                <c:pt idx="38">
                  <c:v>100.69896168865748</c:v>
                </c:pt>
                <c:pt idx="39">
                  <c:v>100.7191613792519</c:v>
                </c:pt>
                <c:pt idx="40">
                  <c:v>100.67862961943531</c:v>
                </c:pt>
                <c:pt idx="41">
                  <c:v>100.60485118940066</c:v>
                </c:pt>
                <c:pt idx="42">
                  <c:v>100.53229326433005</c:v>
                </c:pt>
                <c:pt idx="43">
                  <c:v>100.51738968606733</c:v>
                </c:pt>
                <c:pt idx="44">
                  <c:v>100.55302629901198</c:v>
                </c:pt>
                <c:pt idx="45">
                  <c:v>100.62410720713984</c:v>
                </c:pt>
                <c:pt idx="46">
                  <c:v>100.73409059615108</c:v>
                </c:pt>
                <c:pt idx="47">
                  <c:v>100.89796663320735</c:v>
                </c:pt>
                <c:pt idx="48">
                  <c:v>101.10336945983819</c:v>
                </c:pt>
                <c:pt idx="49">
                  <c:v>101.27588116204583</c:v>
                </c:pt>
                <c:pt idx="50">
                  <c:v>101.37820535471484</c:v>
                </c:pt>
                <c:pt idx="51">
                  <c:v>101.45954103378429</c:v>
                </c:pt>
                <c:pt idx="52">
                  <c:v>101.49412352332682</c:v>
                </c:pt>
                <c:pt idx="53">
                  <c:v>101.49414299145808</c:v>
                </c:pt>
                <c:pt idx="54">
                  <c:v>101.46592657234108</c:v>
                </c:pt>
                <c:pt idx="55">
                  <c:v>101.4311721780182</c:v>
                </c:pt>
                <c:pt idx="56">
                  <c:v>101.33142822892601</c:v>
                </c:pt>
                <c:pt idx="57">
                  <c:v>101.16552670907157</c:v>
                </c:pt>
                <c:pt idx="58">
                  <c:v>100.96562010806666</c:v>
                </c:pt>
                <c:pt idx="59">
                  <c:v>100.73629945303421</c:v>
                </c:pt>
                <c:pt idx="60">
                  <c:v>100.56806970137616</c:v>
                </c:pt>
                <c:pt idx="61">
                  <c:v>100.45068378285714</c:v>
                </c:pt>
                <c:pt idx="62">
                  <c:v>100.35895839498926</c:v>
                </c:pt>
                <c:pt idx="63">
                  <c:v>100.28244778507417</c:v>
                </c:pt>
                <c:pt idx="64">
                  <c:v>100.23032961327735</c:v>
                </c:pt>
                <c:pt idx="65">
                  <c:v>100.12329700648405</c:v>
                </c:pt>
                <c:pt idx="66">
                  <c:v>99.940585960294726</c:v>
                </c:pt>
                <c:pt idx="67">
                  <c:v>99.66908437886805</c:v>
                </c:pt>
                <c:pt idx="68">
                  <c:v>99.303049333242825</c:v>
                </c:pt>
                <c:pt idx="69">
                  <c:v>98.983945615912248</c:v>
                </c:pt>
                <c:pt idx="70">
                  <c:v>98.730819671381383</c:v>
                </c:pt>
                <c:pt idx="71">
                  <c:v>98.665758002648957</c:v>
                </c:pt>
                <c:pt idx="72">
                  <c:v>98.753185435798088</c:v>
                </c:pt>
                <c:pt idx="73">
                  <c:v>98.965590910136456</c:v>
                </c:pt>
                <c:pt idx="74">
                  <c:v>99.252589113182992</c:v>
                </c:pt>
                <c:pt idx="75">
                  <c:v>99.542744721028697</c:v>
                </c:pt>
                <c:pt idx="76">
                  <c:v>99.779017048965599</c:v>
                </c:pt>
                <c:pt idx="77">
                  <c:v>99.927483076455914</c:v>
                </c:pt>
                <c:pt idx="78">
                  <c:v>100.03418198580653</c:v>
                </c:pt>
                <c:pt idx="79">
                  <c:v>99.973233155695468</c:v>
                </c:pt>
                <c:pt idx="80">
                  <c:v>99.921912885664213</c:v>
                </c:pt>
                <c:pt idx="81">
                  <c:v>99.932063922480253</c:v>
                </c:pt>
                <c:pt idx="82">
                  <c:v>99.966974899317634</c:v>
                </c:pt>
                <c:pt idx="83">
                  <c:v>99.924456642723769</c:v>
                </c:pt>
                <c:pt idx="84">
                  <c:v>99.781384965026632</c:v>
                </c:pt>
                <c:pt idx="85">
                  <c:v>99.595329285443839</c:v>
                </c:pt>
                <c:pt idx="86">
                  <c:v>99.540996402526588</c:v>
                </c:pt>
                <c:pt idx="87">
                  <c:v>99.587691229090595</c:v>
                </c:pt>
                <c:pt idx="88">
                  <c:v>99.68945698579472</c:v>
                </c:pt>
                <c:pt idx="89">
                  <c:v>99.852452173127787</c:v>
                </c:pt>
                <c:pt idx="90">
                  <c:v>100.1139554424653</c:v>
                </c:pt>
                <c:pt idx="91">
                  <c:v>100.40664045920478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基調判断!$F$5:$F$96</c:f>
              <c:numCache>
                <c:formatCode>#,##0_);[Red]\(#,##0\)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-1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/>
              <a:t>兵庫</a:t>
            </a:r>
            <a:r>
              <a:rPr lang="en-US" altLang="ja-JP"/>
              <a:t>CLI</a:t>
            </a:r>
            <a:r>
              <a:rPr lang="ja-JP" altLang="en-US"/>
              <a:t>簡易版景気判断の推移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965745195406573E-2"/>
          <c:y val="0.1112975846533282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基調判断!$A$5:$A$95</c:f>
              <c:numCache>
                <c:formatCode>yyyy\-mm</c:formatCode>
                <c:ptCount val="91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</c:numCache>
            </c:numRef>
          </c:cat>
          <c:val>
            <c:numRef>
              <c:f>基調判断!$B$5:$B$95</c:f>
              <c:numCache>
                <c:formatCode>0.00</c:formatCode>
                <c:ptCount val="91"/>
                <c:pt idx="0">
                  <c:v>101.12339475638747</c:v>
                </c:pt>
                <c:pt idx="1">
                  <c:v>101.26008062264067</c:v>
                </c:pt>
                <c:pt idx="2">
                  <c:v>101.44112020184191</c:v>
                </c:pt>
                <c:pt idx="3">
                  <c:v>101.59380947415991</c:v>
                </c:pt>
                <c:pt idx="4">
                  <c:v>101.6538425065995</c:v>
                </c:pt>
                <c:pt idx="5">
                  <c:v>101.61763741898999</c:v>
                </c:pt>
                <c:pt idx="6">
                  <c:v>101.50629300225829</c:v>
                </c:pt>
                <c:pt idx="7">
                  <c:v>101.36416272132566</c:v>
                </c:pt>
                <c:pt idx="8">
                  <c:v>101.20117108727568</c:v>
                </c:pt>
                <c:pt idx="9">
                  <c:v>101.01839598602362</c:v>
                </c:pt>
                <c:pt idx="10">
                  <c:v>100.82818606745897</c:v>
                </c:pt>
                <c:pt idx="11">
                  <c:v>100.68161126374414</c:v>
                </c:pt>
                <c:pt idx="12">
                  <c:v>100.54480635741004</c:v>
                </c:pt>
                <c:pt idx="13">
                  <c:v>100.47535622255205</c:v>
                </c:pt>
                <c:pt idx="14">
                  <c:v>100.42742602307737</c:v>
                </c:pt>
                <c:pt idx="15">
                  <c:v>100.40309091139356</c:v>
                </c:pt>
                <c:pt idx="16">
                  <c:v>100.34432697498275</c:v>
                </c:pt>
                <c:pt idx="17">
                  <c:v>100.21316362995289</c:v>
                </c:pt>
                <c:pt idx="18">
                  <c:v>99.993750958292679</c:v>
                </c:pt>
                <c:pt idx="19">
                  <c:v>99.623717091607006</c:v>
                </c:pt>
                <c:pt idx="20">
                  <c:v>99.204826970230329</c:v>
                </c:pt>
                <c:pt idx="21">
                  <c:v>98.739253235275314</c:v>
                </c:pt>
                <c:pt idx="22">
                  <c:v>98.169886695091179</c:v>
                </c:pt>
                <c:pt idx="23">
                  <c:v>97.490531616646962</c:v>
                </c:pt>
                <c:pt idx="24">
                  <c:v>96.818596371147876</c:v>
                </c:pt>
                <c:pt idx="25">
                  <c:v>96.21208468384576</c:v>
                </c:pt>
                <c:pt idx="26">
                  <c:v>95.839587153192312</c:v>
                </c:pt>
                <c:pt idx="27">
                  <c:v>95.773544123122903</c:v>
                </c:pt>
                <c:pt idx="28">
                  <c:v>96.025418340346263</c:v>
                </c:pt>
                <c:pt idx="29">
                  <c:v>96.542224421509346</c:v>
                </c:pt>
                <c:pt idx="30">
                  <c:v>97.232814491741721</c:v>
                </c:pt>
                <c:pt idx="31">
                  <c:v>97.930415981762835</c:v>
                </c:pt>
                <c:pt idx="32">
                  <c:v>98.587864747737015</c:v>
                </c:pt>
                <c:pt idx="33">
                  <c:v>99.173829767266653</c:v>
                </c:pt>
                <c:pt idx="34">
                  <c:v>99.666746745425016</c:v>
                </c:pt>
                <c:pt idx="35">
                  <c:v>100.06553490210882</c:v>
                </c:pt>
                <c:pt idx="36">
                  <c:v>100.37202133890909</c:v>
                </c:pt>
                <c:pt idx="37">
                  <c:v>100.58530129307434</c:v>
                </c:pt>
                <c:pt idx="38">
                  <c:v>100.69896168865748</c:v>
                </c:pt>
                <c:pt idx="39">
                  <c:v>100.7191613792519</c:v>
                </c:pt>
                <c:pt idx="40">
                  <c:v>100.67862961943531</c:v>
                </c:pt>
                <c:pt idx="41">
                  <c:v>100.60485118940066</c:v>
                </c:pt>
                <c:pt idx="42">
                  <c:v>100.53229326433005</c:v>
                </c:pt>
                <c:pt idx="43">
                  <c:v>100.51738968606733</c:v>
                </c:pt>
                <c:pt idx="44">
                  <c:v>100.55302629901198</c:v>
                </c:pt>
                <c:pt idx="45">
                  <c:v>100.62410720713984</c:v>
                </c:pt>
                <c:pt idx="46">
                  <c:v>100.73409059615108</c:v>
                </c:pt>
                <c:pt idx="47">
                  <c:v>100.89796663320735</c:v>
                </c:pt>
                <c:pt idx="48">
                  <c:v>101.10336945983819</c:v>
                </c:pt>
                <c:pt idx="49">
                  <c:v>101.27588116204583</c:v>
                </c:pt>
                <c:pt idx="50">
                  <c:v>101.37820535471484</c:v>
                </c:pt>
                <c:pt idx="51">
                  <c:v>101.45954103378429</c:v>
                </c:pt>
                <c:pt idx="52">
                  <c:v>101.49412352332682</c:v>
                </c:pt>
                <c:pt idx="53">
                  <c:v>101.49414299145808</c:v>
                </c:pt>
                <c:pt idx="54">
                  <c:v>101.46592657234108</c:v>
                </c:pt>
                <c:pt idx="55">
                  <c:v>101.4311721780182</c:v>
                </c:pt>
                <c:pt idx="56">
                  <c:v>101.33142822892601</c:v>
                </c:pt>
                <c:pt idx="57">
                  <c:v>101.16552670907157</c:v>
                </c:pt>
                <c:pt idx="58">
                  <c:v>100.96562010806666</c:v>
                </c:pt>
                <c:pt idx="59">
                  <c:v>100.73629945303421</c:v>
                </c:pt>
                <c:pt idx="60">
                  <c:v>100.56806970137616</c:v>
                </c:pt>
                <c:pt idx="61">
                  <c:v>100.45068378285714</c:v>
                </c:pt>
                <c:pt idx="62">
                  <c:v>100.35895839498926</c:v>
                </c:pt>
                <c:pt idx="63">
                  <c:v>100.28244778507417</c:v>
                </c:pt>
                <c:pt idx="64">
                  <c:v>100.23032961327735</c:v>
                </c:pt>
                <c:pt idx="65">
                  <c:v>100.12329700648405</c:v>
                </c:pt>
                <c:pt idx="66">
                  <c:v>99.940585960294726</c:v>
                </c:pt>
                <c:pt idx="67">
                  <c:v>99.66908437886805</c:v>
                </c:pt>
                <c:pt idx="68">
                  <c:v>99.303049333242825</c:v>
                </c:pt>
                <c:pt idx="69">
                  <c:v>98.983945615912248</c:v>
                </c:pt>
                <c:pt idx="70">
                  <c:v>98.730819671381383</c:v>
                </c:pt>
                <c:pt idx="71">
                  <c:v>98.665758002648957</c:v>
                </c:pt>
                <c:pt idx="72">
                  <c:v>98.753185435798088</c:v>
                </c:pt>
                <c:pt idx="73">
                  <c:v>98.965590910136456</c:v>
                </c:pt>
                <c:pt idx="74">
                  <c:v>99.252589113182992</c:v>
                </c:pt>
                <c:pt idx="75">
                  <c:v>99.542744721028697</c:v>
                </c:pt>
                <c:pt idx="76">
                  <c:v>99.779017048965599</c:v>
                </c:pt>
                <c:pt idx="77">
                  <c:v>99.927483076455914</c:v>
                </c:pt>
                <c:pt idx="78">
                  <c:v>100.03418198580653</c:v>
                </c:pt>
                <c:pt idx="79">
                  <c:v>99.973233155695468</c:v>
                </c:pt>
                <c:pt idx="80">
                  <c:v>99.921912885664213</c:v>
                </c:pt>
                <c:pt idx="81">
                  <c:v>99.932063922480253</c:v>
                </c:pt>
                <c:pt idx="82">
                  <c:v>99.966974899317634</c:v>
                </c:pt>
                <c:pt idx="83">
                  <c:v>99.924456642723769</c:v>
                </c:pt>
                <c:pt idx="84">
                  <c:v>99.781384965026632</c:v>
                </c:pt>
                <c:pt idx="85">
                  <c:v>99.595329285443839</c:v>
                </c:pt>
                <c:pt idx="86">
                  <c:v>99.540996402526588</c:v>
                </c:pt>
                <c:pt idx="87">
                  <c:v>99.587691229090595</c:v>
                </c:pt>
                <c:pt idx="88">
                  <c:v>99.68945698579472</c:v>
                </c:pt>
                <c:pt idx="89">
                  <c:v>99.852452173127787</c:v>
                </c:pt>
                <c:pt idx="90">
                  <c:v>100.1139554424653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tx>
            <c:v>基調判断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基調判断!$F$5:$F$95</c:f>
              <c:numCache>
                <c:formatCode>#,##0_);[Red]\(#,##0\)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-1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'1_CLI概況'!$K$4:$K$86</c:f>
              <c:strCache>
                <c:ptCount val="83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</c:strCache>
            </c:strRef>
          </c:cat>
          <c:val>
            <c:numRef>
              <c:f>'1_CLI概況'!$L$4:$L$85</c:f>
              <c:numCache>
                <c:formatCode>#,##0.00_);[Red]\(#,##0.00\)</c:formatCode>
                <c:ptCount val="82"/>
                <c:pt idx="0">
                  <c:v>100.82818606745897</c:v>
                </c:pt>
                <c:pt idx="1">
                  <c:v>100.68161126374414</c:v>
                </c:pt>
                <c:pt idx="2">
                  <c:v>100.54480635741004</c:v>
                </c:pt>
                <c:pt idx="3">
                  <c:v>100.47535622255205</c:v>
                </c:pt>
                <c:pt idx="4">
                  <c:v>100.42742602307737</c:v>
                </c:pt>
                <c:pt idx="5">
                  <c:v>100.40309091139356</c:v>
                </c:pt>
                <c:pt idx="6">
                  <c:v>100.34432697498275</c:v>
                </c:pt>
                <c:pt idx="7">
                  <c:v>100.21316362995289</c:v>
                </c:pt>
                <c:pt idx="8">
                  <c:v>99.993750958292679</c:v>
                </c:pt>
                <c:pt idx="9">
                  <c:v>99.623717091607006</c:v>
                </c:pt>
                <c:pt idx="10">
                  <c:v>99.204826970230329</c:v>
                </c:pt>
                <c:pt idx="11">
                  <c:v>98.739253235275314</c:v>
                </c:pt>
                <c:pt idx="12">
                  <c:v>98.169886695091179</c:v>
                </c:pt>
                <c:pt idx="13">
                  <c:v>97.490531616646962</c:v>
                </c:pt>
                <c:pt idx="14">
                  <c:v>96.818596371147876</c:v>
                </c:pt>
                <c:pt idx="15">
                  <c:v>96.21208468384576</c:v>
                </c:pt>
                <c:pt idx="16">
                  <c:v>95.839587153192312</c:v>
                </c:pt>
                <c:pt idx="17">
                  <c:v>95.773544123122903</c:v>
                </c:pt>
                <c:pt idx="18">
                  <c:v>96.025418340346263</c:v>
                </c:pt>
                <c:pt idx="19">
                  <c:v>96.542224421509346</c:v>
                </c:pt>
                <c:pt idx="20">
                  <c:v>97.232814491741721</c:v>
                </c:pt>
                <c:pt idx="21">
                  <c:v>97.930415981762835</c:v>
                </c:pt>
                <c:pt idx="22">
                  <c:v>98.587864747737015</c:v>
                </c:pt>
                <c:pt idx="23">
                  <c:v>99.173829767266653</c:v>
                </c:pt>
                <c:pt idx="24">
                  <c:v>99.666746745425016</c:v>
                </c:pt>
                <c:pt idx="25">
                  <c:v>100.06553490210882</c:v>
                </c:pt>
                <c:pt idx="26">
                  <c:v>100.37202133890909</c:v>
                </c:pt>
                <c:pt idx="27">
                  <c:v>100.58530129307434</c:v>
                </c:pt>
                <c:pt idx="28">
                  <c:v>100.69896168865748</c:v>
                </c:pt>
                <c:pt idx="29">
                  <c:v>100.7191613792519</c:v>
                </c:pt>
                <c:pt idx="30">
                  <c:v>100.67862961943531</c:v>
                </c:pt>
                <c:pt idx="31">
                  <c:v>100.60485118940066</c:v>
                </c:pt>
                <c:pt idx="32">
                  <c:v>100.53229326433005</c:v>
                </c:pt>
                <c:pt idx="33">
                  <c:v>100.51738968606733</c:v>
                </c:pt>
                <c:pt idx="34">
                  <c:v>100.55302629901198</c:v>
                </c:pt>
                <c:pt idx="35">
                  <c:v>100.62410720713984</c:v>
                </c:pt>
                <c:pt idx="36">
                  <c:v>100.73409059615108</c:v>
                </c:pt>
                <c:pt idx="37">
                  <c:v>100.89796663320735</c:v>
                </c:pt>
                <c:pt idx="38">
                  <c:v>101.10336945983819</c:v>
                </c:pt>
                <c:pt idx="39">
                  <c:v>101.27588116204583</c:v>
                </c:pt>
                <c:pt idx="40">
                  <c:v>101.37820535471484</c:v>
                </c:pt>
                <c:pt idx="41">
                  <c:v>101.45954103378429</c:v>
                </c:pt>
                <c:pt idx="42">
                  <c:v>101.49412352332682</c:v>
                </c:pt>
                <c:pt idx="43">
                  <c:v>101.49414299145808</c:v>
                </c:pt>
                <c:pt idx="44">
                  <c:v>101.46592657234108</c:v>
                </c:pt>
                <c:pt idx="45">
                  <c:v>101.4311721780182</c:v>
                </c:pt>
                <c:pt idx="46">
                  <c:v>101.33142822892601</c:v>
                </c:pt>
                <c:pt idx="47">
                  <c:v>101.16552670907157</c:v>
                </c:pt>
                <c:pt idx="48">
                  <c:v>100.96562010806666</c:v>
                </c:pt>
                <c:pt idx="49">
                  <c:v>100.73629945303421</c:v>
                </c:pt>
                <c:pt idx="50">
                  <c:v>100.56806970137616</c:v>
                </c:pt>
                <c:pt idx="51">
                  <c:v>100.45068378285714</c:v>
                </c:pt>
                <c:pt idx="52">
                  <c:v>100.35895839498926</c:v>
                </c:pt>
                <c:pt idx="53">
                  <c:v>100.28244778507417</c:v>
                </c:pt>
                <c:pt idx="54">
                  <c:v>100.23032961327735</c:v>
                </c:pt>
                <c:pt idx="55">
                  <c:v>100.12329700648405</c:v>
                </c:pt>
                <c:pt idx="56">
                  <c:v>99.940585960294726</c:v>
                </c:pt>
                <c:pt idx="57">
                  <c:v>99.66908437886805</c:v>
                </c:pt>
                <c:pt idx="58">
                  <c:v>99.303049333242825</c:v>
                </c:pt>
                <c:pt idx="59">
                  <c:v>98.983945615912248</c:v>
                </c:pt>
                <c:pt idx="60">
                  <c:v>98.730819671381383</c:v>
                </c:pt>
                <c:pt idx="61">
                  <c:v>98.665758002648957</c:v>
                </c:pt>
                <c:pt idx="62">
                  <c:v>98.753185435798088</c:v>
                </c:pt>
                <c:pt idx="63">
                  <c:v>98.965590910136456</c:v>
                </c:pt>
                <c:pt idx="64">
                  <c:v>99.252589113182992</c:v>
                </c:pt>
                <c:pt idx="65">
                  <c:v>99.542744721028697</c:v>
                </c:pt>
                <c:pt idx="66">
                  <c:v>99.779017048965599</c:v>
                </c:pt>
                <c:pt idx="67">
                  <c:v>99.927483076455914</c:v>
                </c:pt>
                <c:pt idx="68">
                  <c:v>100.03418198580653</c:v>
                </c:pt>
                <c:pt idx="69">
                  <c:v>99.973233155695468</c:v>
                </c:pt>
                <c:pt idx="70">
                  <c:v>99.921912885664213</c:v>
                </c:pt>
                <c:pt idx="71">
                  <c:v>99.932063922480253</c:v>
                </c:pt>
                <c:pt idx="72">
                  <c:v>99.966974899317634</c:v>
                </c:pt>
                <c:pt idx="73">
                  <c:v>99.924456642723769</c:v>
                </c:pt>
                <c:pt idx="74">
                  <c:v>99.781384965026632</c:v>
                </c:pt>
                <c:pt idx="75">
                  <c:v>99.595329285443839</c:v>
                </c:pt>
                <c:pt idx="76">
                  <c:v>99.540996402526588</c:v>
                </c:pt>
                <c:pt idx="77">
                  <c:v>99.587691229090595</c:v>
                </c:pt>
                <c:pt idx="78">
                  <c:v>99.68945698579472</c:v>
                </c:pt>
                <c:pt idx="79">
                  <c:v>99.852452173127787</c:v>
                </c:pt>
                <c:pt idx="80">
                  <c:v>100.1139554424653</c:v>
                </c:pt>
                <c:pt idx="81">
                  <c:v>100.40664045920478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'1_CLI概況'!$K$4:$K$86</c:f>
              <c:strCache>
                <c:ptCount val="83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</c:strCache>
            </c:strRef>
          </c:cat>
          <c:val>
            <c:numRef>
              <c:f>'1_CLI概況'!$M$4:$M$86</c:f>
              <c:numCache>
                <c:formatCode>#,##0.00_);[Red]\(#,##0.00\)</c:formatCode>
                <c:ptCount val="83"/>
                <c:pt idx="0">
                  <c:v>100.3</c:v>
                </c:pt>
                <c:pt idx="1">
                  <c:v>100.22</c:v>
                </c:pt>
                <c:pt idx="2">
                  <c:v>100.14</c:v>
                </c:pt>
                <c:pt idx="3">
                  <c:v>100.06</c:v>
                </c:pt>
                <c:pt idx="4">
                  <c:v>99.98</c:v>
                </c:pt>
                <c:pt idx="5">
                  <c:v>99.88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99.45</c:v>
                </c:pt>
                <c:pt idx="10">
                  <c:v>99.29</c:v>
                </c:pt>
                <c:pt idx="11">
                  <c:v>99.11</c:v>
                </c:pt>
                <c:pt idx="12">
                  <c:v>98.88</c:v>
                </c:pt>
                <c:pt idx="13">
                  <c:v>98.6</c:v>
                </c:pt>
                <c:pt idx="14">
                  <c:v>98</c:v>
                </c:pt>
                <c:pt idx="15">
                  <c:v>97.36</c:v>
                </c:pt>
                <c:pt idx="16">
                  <c:v>96.9</c:v>
                </c:pt>
                <c:pt idx="17">
                  <c:v>97.08</c:v>
                </c:pt>
                <c:pt idx="18">
                  <c:v>97.76</c:v>
                </c:pt>
                <c:pt idx="19">
                  <c:v>98.24</c:v>
                </c:pt>
                <c:pt idx="20">
                  <c:v>98.55</c:v>
                </c:pt>
                <c:pt idx="21">
                  <c:v>98.83</c:v>
                </c:pt>
                <c:pt idx="22">
                  <c:v>99.12</c:v>
                </c:pt>
                <c:pt idx="23">
                  <c:v>99.4</c:v>
                </c:pt>
                <c:pt idx="24">
                  <c:v>99.68</c:v>
                </c:pt>
                <c:pt idx="25">
                  <c:v>99.95</c:v>
                </c:pt>
                <c:pt idx="26">
                  <c:v>100.19</c:v>
                </c:pt>
                <c:pt idx="27">
                  <c:v>100.4</c:v>
                </c:pt>
                <c:pt idx="28">
                  <c:v>100.55</c:v>
                </c:pt>
                <c:pt idx="29">
                  <c:v>100.64</c:v>
                </c:pt>
                <c:pt idx="30">
                  <c:v>100.67</c:v>
                </c:pt>
                <c:pt idx="31">
                  <c:v>100.66</c:v>
                </c:pt>
                <c:pt idx="32">
                  <c:v>100.65</c:v>
                </c:pt>
                <c:pt idx="33">
                  <c:v>100.63</c:v>
                </c:pt>
                <c:pt idx="34">
                  <c:v>100.64</c:v>
                </c:pt>
                <c:pt idx="35">
                  <c:v>100.66</c:v>
                </c:pt>
                <c:pt idx="36">
                  <c:v>100.66</c:v>
                </c:pt>
                <c:pt idx="37">
                  <c:v>100.64</c:v>
                </c:pt>
                <c:pt idx="38">
                  <c:v>100.6</c:v>
                </c:pt>
                <c:pt idx="39">
                  <c:v>100.56</c:v>
                </c:pt>
                <c:pt idx="40">
                  <c:v>100.5</c:v>
                </c:pt>
                <c:pt idx="41">
                  <c:v>100.44</c:v>
                </c:pt>
                <c:pt idx="42">
                  <c:v>100.39</c:v>
                </c:pt>
                <c:pt idx="43">
                  <c:v>100.33</c:v>
                </c:pt>
                <c:pt idx="44">
                  <c:v>100.27</c:v>
                </c:pt>
                <c:pt idx="45">
                  <c:v>100.21</c:v>
                </c:pt>
                <c:pt idx="46">
                  <c:v>100.16</c:v>
                </c:pt>
                <c:pt idx="47">
                  <c:v>100.12</c:v>
                </c:pt>
                <c:pt idx="48">
                  <c:v>100.09</c:v>
                </c:pt>
                <c:pt idx="49">
                  <c:v>100.08</c:v>
                </c:pt>
                <c:pt idx="50">
                  <c:v>100.06</c:v>
                </c:pt>
                <c:pt idx="51">
                  <c:v>100.05</c:v>
                </c:pt>
                <c:pt idx="52">
                  <c:v>100.04</c:v>
                </c:pt>
                <c:pt idx="53">
                  <c:v>100.04</c:v>
                </c:pt>
                <c:pt idx="54">
                  <c:v>100.05</c:v>
                </c:pt>
                <c:pt idx="55">
                  <c:v>100.05</c:v>
                </c:pt>
                <c:pt idx="56">
                  <c:v>100.05</c:v>
                </c:pt>
                <c:pt idx="57">
                  <c:v>100.04</c:v>
                </c:pt>
                <c:pt idx="58">
                  <c:v>100.01</c:v>
                </c:pt>
                <c:pt idx="59">
                  <c:v>100</c:v>
                </c:pt>
                <c:pt idx="60">
                  <c:v>100</c:v>
                </c:pt>
                <c:pt idx="61">
                  <c:v>100.04</c:v>
                </c:pt>
                <c:pt idx="62">
                  <c:v>100.07</c:v>
                </c:pt>
                <c:pt idx="63">
                  <c:v>100.1</c:v>
                </c:pt>
                <c:pt idx="64">
                  <c:v>100.11</c:v>
                </c:pt>
                <c:pt idx="65">
                  <c:v>100.1</c:v>
                </c:pt>
                <c:pt idx="66">
                  <c:v>100.07</c:v>
                </c:pt>
                <c:pt idx="67">
                  <c:v>100.02</c:v>
                </c:pt>
                <c:pt idx="68">
                  <c:v>99.97</c:v>
                </c:pt>
                <c:pt idx="69">
                  <c:v>99.92</c:v>
                </c:pt>
                <c:pt idx="70">
                  <c:v>99.87</c:v>
                </c:pt>
                <c:pt idx="71">
                  <c:v>99.83</c:v>
                </c:pt>
                <c:pt idx="72">
                  <c:v>99.79</c:v>
                </c:pt>
                <c:pt idx="73">
                  <c:v>99.74</c:v>
                </c:pt>
                <c:pt idx="74">
                  <c:v>99.69</c:v>
                </c:pt>
                <c:pt idx="75">
                  <c:v>99.66</c:v>
                </c:pt>
                <c:pt idx="76">
                  <c:v>99.68</c:v>
                </c:pt>
                <c:pt idx="77">
                  <c:v>99.74</c:v>
                </c:pt>
                <c:pt idx="78">
                  <c:v>99.85</c:v>
                </c:pt>
                <c:pt idx="79">
                  <c:v>99.99</c:v>
                </c:pt>
                <c:pt idx="80">
                  <c:v>100.14</c:v>
                </c:pt>
                <c:pt idx="81">
                  <c:v>100.29</c:v>
                </c:pt>
                <c:pt idx="82">
                  <c:v>100.43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'1_CLI概況'!$K$4:$K$86</c:f>
              <c:strCache>
                <c:ptCount val="83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</c:strCache>
            </c:strRef>
          </c:cat>
          <c:val>
            <c:numRef>
              <c:f>'1_CLI概況'!$N$4:$N$85</c:f>
              <c:numCache>
                <c:formatCode>#,##0.00_);[Red]\(#,##0.00\)</c:formatCode>
                <c:ptCount val="82"/>
                <c:pt idx="0">
                  <c:v>100.74814668815843</c:v>
                </c:pt>
                <c:pt idx="1">
                  <c:v>100.678281803705</c:v>
                </c:pt>
                <c:pt idx="2">
                  <c:v>100.69781787208261</c:v>
                </c:pt>
                <c:pt idx="3">
                  <c:v>100.89051842842363</c:v>
                </c:pt>
                <c:pt idx="4">
                  <c:v>101.16908406334464</c:v>
                </c:pt>
                <c:pt idx="5">
                  <c:v>101.39006078605274</c:v>
                </c:pt>
                <c:pt idx="6">
                  <c:v>101.34485405390627</c:v>
                </c:pt>
                <c:pt idx="7">
                  <c:v>101.13026292037316</c:v>
                </c:pt>
                <c:pt idx="8">
                  <c:v>100.81460839980345</c:v>
                </c:pt>
                <c:pt idx="9">
                  <c:v>100.36955543329783</c:v>
                </c:pt>
                <c:pt idx="10">
                  <c:v>99.855395395828864</c:v>
                </c:pt>
                <c:pt idx="11">
                  <c:v>99.270237723340983</c:v>
                </c:pt>
                <c:pt idx="12">
                  <c:v>98.563488804258071</c:v>
                </c:pt>
                <c:pt idx="13">
                  <c:v>97.752264822939281</c:v>
                </c:pt>
                <c:pt idx="14">
                  <c:v>96.866329772318252</c:v>
                </c:pt>
                <c:pt idx="15">
                  <c:v>96.029880129075607</c:v>
                </c:pt>
                <c:pt idx="16">
                  <c:v>95.517669989417129</c:v>
                </c:pt>
                <c:pt idx="17">
                  <c:v>95.480213203342913</c:v>
                </c:pt>
                <c:pt idx="18">
                  <c:v>95.824753356148378</c:v>
                </c:pt>
                <c:pt idx="19">
                  <c:v>96.422918140393065</c:v>
                </c:pt>
                <c:pt idx="20">
                  <c:v>97.209062344330505</c:v>
                </c:pt>
                <c:pt idx="21">
                  <c:v>98.030069820792534</c:v>
                </c:pt>
                <c:pt idx="22">
                  <c:v>98.817179932994222</c:v>
                </c:pt>
                <c:pt idx="23">
                  <c:v>99.56548611407473</c:v>
                </c:pt>
                <c:pt idx="24">
                  <c:v>100.22592281637837</c:v>
                </c:pt>
                <c:pt idx="25">
                  <c:v>100.72935380759975</c:v>
                </c:pt>
                <c:pt idx="26">
                  <c:v>101.08329292593881</c:v>
                </c:pt>
                <c:pt idx="27">
                  <c:v>101.2678798020944</c:v>
                </c:pt>
                <c:pt idx="28">
                  <c:v>101.29062914876572</c:v>
                </c:pt>
                <c:pt idx="29">
                  <c:v>101.17505324572862</c:v>
                </c:pt>
                <c:pt idx="30">
                  <c:v>100.9655253926544</c:v>
                </c:pt>
                <c:pt idx="31">
                  <c:v>100.75714067387838</c:v>
                </c:pt>
                <c:pt idx="32">
                  <c:v>100.62578006436678</c:v>
                </c:pt>
                <c:pt idx="33">
                  <c:v>100.6331111849869</c:v>
                </c:pt>
                <c:pt idx="34">
                  <c:v>100.76227240939897</c:v>
                </c:pt>
                <c:pt idx="35">
                  <c:v>100.9348957925088</c:v>
                </c:pt>
                <c:pt idx="36">
                  <c:v>101.13958507946549</c:v>
                </c:pt>
                <c:pt idx="37">
                  <c:v>101.31780406138455</c:v>
                </c:pt>
                <c:pt idx="38">
                  <c:v>101.4868813334254</c:v>
                </c:pt>
                <c:pt idx="39">
                  <c:v>101.59621531136982</c:v>
                </c:pt>
                <c:pt idx="40">
                  <c:v>101.62905346329308</c:v>
                </c:pt>
                <c:pt idx="41">
                  <c:v>101.6206728944932</c:v>
                </c:pt>
                <c:pt idx="42">
                  <c:v>101.55257104544066</c:v>
                </c:pt>
                <c:pt idx="43">
                  <c:v>101.42136439850653</c:v>
                </c:pt>
                <c:pt idx="44">
                  <c:v>101.1898039097259</c:v>
                </c:pt>
                <c:pt idx="45">
                  <c:v>100.90394733403129</c:v>
                </c:pt>
                <c:pt idx="46">
                  <c:v>100.61707663385067</c:v>
                </c:pt>
                <c:pt idx="47">
                  <c:v>100.34901125254306</c:v>
                </c:pt>
                <c:pt idx="48">
                  <c:v>100.14860954330777</c:v>
                </c:pt>
                <c:pt idx="49">
                  <c:v>100.02622428918988</c:v>
                </c:pt>
                <c:pt idx="50">
                  <c:v>99.956737920441967</c:v>
                </c:pt>
                <c:pt idx="51">
                  <c:v>99.91656210664361</c:v>
                </c:pt>
                <c:pt idx="52">
                  <c:v>99.892824725186998</c:v>
                </c:pt>
                <c:pt idx="53">
                  <c:v>99.884703102597044</c:v>
                </c:pt>
                <c:pt idx="54">
                  <c:v>99.878604331191099</c:v>
                </c:pt>
                <c:pt idx="55">
                  <c:v>99.846178835758863</c:v>
                </c:pt>
                <c:pt idx="56">
                  <c:v>99.742176640665519</c:v>
                </c:pt>
                <c:pt idx="57">
                  <c:v>99.60255996711625</c:v>
                </c:pt>
                <c:pt idx="58">
                  <c:v>99.447779067664882</c:v>
                </c:pt>
                <c:pt idx="59">
                  <c:v>99.304586349097463</c:v>
                </c:pt>
                <c:pt idx="60">
                  <c:v>99.19316816875434</c:v>
                </c:pt>
                <c:pt idx="61">
                  <c:v>99.217152873600298</c:v>
                </c:pt>
                <c:pt idx="62">
                  <c:v>99.375500988160169</c:v>
                </c:pt>
                <c:pt idx="63">
                  <c:v>99.647382215963404</c:v>
                </c:pt>
                <c:pt idx="64">
                  <c:v>99.94530465104036</c:v>
                </c:pt>
                <c:pt idx="65">
                  <c:v>100.16144652288014</c:v>
                </c:pt>
                <c:pt idx="66">
                  <c:v>100.30991009111995</c:v>
                </c:pt>
                <c:pt idx="67">
                  <c:v>100.29206837283117</c:v>
                </c:pt>
                <c:pt idx="68">
                  <c:v>100.22112942398566</c:v>
                </c:pt>
                <c:pt idx="69">
                  <c:v>100.11874816377953</c:v>
                </c:pt>
                <c:pt idx="70">
                  <c:v>100.0117025903627</c:v>
                </c:pt>
                <c:pt idx="71">
                  <c:v>99.943763777807419</c:v>
                </c:pt>
                <c:pt idx="72">
                  <c:v>99.873376754992407</c:v>
                </c:pt>
                <c:pt idx="73">
                  <c:v>99.806064442301988</c:v>
                </c:pt>
                <c:pt idx="74">
                  <c:v>99.769004015255916</c:v>
                </c:pt>
                <c:pt idx="75">
                  <c:v>99.819276023335533</c:v>
                </c:pt>
                <c:pt idx="76">
                  <c:v>99.926138351304161</c:v>
                </c:pt>
                <c:pt idx="77">
                  <c:v>99.968073617022</c:v>
                </c:pt>
                <c:pt idx="78">
                  <c:v>99.915423826174944</c:v>
                </c:pt>
                <c:pt idx="79">
                  <c:v>99.792797024403043</c:v>
                </c:pt>
                <c:pt idx="80">
                  <c:v>99.761687908454093</c:v>
                </c:pt>
                <c:pt idx="81">
                  <c:v>99.784083612000387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'10_2大阪'!$M$4:$M$97</c:f>
              <c:numCache>
                <c:formatCode>0.00</c:formatCode>
                <c:ptCount val="94"/>
                <c:pt idx="0">
                  <c:v>99.028578064969636</c:v>
                </c:pt>
                <c:pt idx="1">
                  <c:v>99.48462838490174</c:v>
                </c:pt>
                <c:pt idx="2">
                  <c:v>99.877929160962566</c:v>
                </c:pt>
                <c:pt idx="3">
                  <c:v>100.16554345417254</c:v>
                </c:pt>
                <c:pt idx="4">
                  <c:v>100.33914055290875</c:v>
                </c:pt>
                <c:pt idx="5">
                  <c:v>100.38587510208995</c:v>
                </c:pt>
                <c:pt idx="6">
                  <c:v>100.43151001881435</c:v>
                </c:pt>
                <c:pt idx="7">
                  <c:v>100.50473324886424</c:v>
                </c:pt>
                <c:pt idx="8">
                  <c:v>100.59839650042964</c:v>
                </c:pt>
                <c:pt idx="9">
                  <c:v>100.75222593610575</c:v>
                </c:pt>
                <c:pt idx="10">
                  <c:v>100.78691711507098</c:v>
                </c:pt>
                <c:pt idx="11">
                  <c:v>100.67086680948705</c:v>
                </c:pt>
                <c:pt idx="12">
                  <c:v>100.54214375076936</c:v>
                </c:pt>
                <c:pt idx="13">
                  <c:v>100.49260276262117</c:v>
                </c:pt>
                <c:pt idx="14">
                  <c:v>100.56196285793231</c:v>
                </c:pt>
                <c:pt idx="15">
                  <c:v>100.8548315014274</c:v>
                </c:pt>
                <c:pt idx="16">
                  <c:v>101.31129225212354</c:v>
                </c:pt>
                <c:pt idx="17">
                  <c:v>101.73601226586733</c:v>
                </c:pt>
                <c:pt idx="18">
                  <c:v>101.85778709219962</c:v>
                </c:pt>
                <c:pt idx="19">
                  <c:v>101.73620177119382</c:v>
                </c:pt>
                <c:pt idx="20">
                  <c:v>101.4226314627364</c:v>
                </c:pt>
                <c:pt idx="21">
                  <c:v>100.89474980131189</c:v>
                </c:pt>
                <c:pt idx="22">
                  <c:v>100.23404854809509</c:v>
                </c:pt>
                <c:pt idx="23">
                  <c:v>99.452536249495694</c:v>
                </c:pt>
                <c:pt idx="24">
                  <c:v>98.503884586236268</c:v>
                </c:pt>
                <c:pt idx="25">
                  <c:v>97.435002463382801</c:v>
                </c:pt>
                <c:pt idx="26">
                  <c:v>96.307382034780474</c:v>
                </c:pt>
                <c:pt idx="27">
                  <c:v>95.284861719245143</c:v>
                </c:pt>
                <c:pt idx="28">
                  <c:v>94.727069546005566</c:v>
                </c:pt>
                <c:pt idx="29">
                  <c:v>94.803859439397428</c:v>
                </c:pt>
                <c:pt idx="30">
                  <c:v>95.345712968784369</c:v>
                </c:pt>
                <c:pt idx="31">
                  <c:v>96.158997455023425</c:v>
                </c:pt>
                <c:pt idx="32">
                  <c:v>97.172243765129082</c:v>
                </c:pt>
                <c:pt idx="33">
                  <c:v>98.212368069576073</c:v>
                </c:pt>
                <c:pt idx="34">
                  <c:v>99.19488193936688</c:v>
                </c:pt>
                <c:pt idx="35">
                  <c:v>100.1218596334119</c:v>
                </c:pt>
                <c:pt idx="36">
                  <c:v>100.94452247113877</c:v>
                </c:pt>
                <c:pt idx="37">
                  <c:v>101.53619866901782</c:v>
                </c:pt>
                <c:pt idx="38">
                  <c:v>101.89686629236905</c:v>
                </c:pt>
                <c:pt idx="39">
                  <c:v>102.01200040759061</c:v>
                </c:pt>
                <c:pt idx="40">
                  <c:v>101.9066109418533</c:v>
                </c:pt>
                <c:pt idx="41">
                  <c:v>101.62986367154301</c:v>
                </c:pt>
                <c:pt idx="42">
                  <c:v>101.26188325345962</c:v>
                </c:pt>
                <c:pt idx="43">
                  <c:v>100.93273651697487</c:v>
                </c:pt>
                <c:pt idx="44">
                  <c:v>100.71968727180503</c:v>
                </c:pt>
                <c:pt idx="45">
                  <c:v>100.68371117243287</c:v>
                </c:pt>
                <c:pt idx="46">
                  <c:v>100.78733846135979</c:v>
                </c:pt>
                <c:pt idx="47">
                  <c:v>100.91090552126346</c:v>
                </c:pt>
                <c:pt idx="48">
                  <c:v>101.03380317104184</c:v>
                </c:pt>
                <c:pt idx="49">
                  <c:v>101.09956441435895</c:v>
                </c:pt>
                <c:pt idx="50">
                  <c:v>101.15435762349087</c:v>
                </c:pt>
                <c:pt idx="51">
                  <c:v>101.16228394735674</c:v>
                </c:pt>
                <c:pt idx="52">
                  <c:v>101.114000300204</c:v>
                </c:pt>
                <c:pt idx="53">
                  <c:v>101.06151574996746</c:v>
                </c:pt>
                <c:pt idx="54">
                  <c:v>101.00390571568924</c:v>
                </c:pt>
                <c:pt idx="55">
                  <c:v>100.92975732162138</c:v>
                </c:pt>
                <c:pt idx="56">
                  <c:v>100.78225787944258</c:v>
                </c:pt>
                <c:pt idx="57">
                  <c:v>100.59454658736352</c:v>
                </c:pt>
                <c:pt idx="58">
                  <c:v>100.41994391677392</c:v>
                </c:pt>
                <c:pt idx="59">
                  <c:v>100.2703432502194</c:v>
                </c:pt>
                <c:pt idx="60">
                  <c:v>100.19058950136012</c:v>
                </c:pt>
                <c:pt idx="61">
                  <c:v>100.16827475219253</c:v>
                </c:pt>
                <c:pt idx="62">
                  <c:v>100.17239481052491</c:v>
                </c:pt>
                <c:pt idx="63">
                  <c:v>100.18953100689698</c:v>
                </c:pt>
                <c:pt idx="64">
                  <c:v>100.21752583895025</c:v>
                </c:pt>
                <c:pt idx="65">
                  <c:v>100.25597697332454</c:v>
                </c:pt>
                <c:pt idx="66">
                  <c:v>100.27684481851371</c:v>
                </c:pt>
                <c:pt idx="67">
                  <c:v>100.23929790682514</c:v>
                </c:pt>
                <c:pt idx="68">
                  <c:v>100.10744532201019</c:v>
                </c:pt>
                <c:pt idx="69">
                  <c:v>99.937965745665664</c:v>
                </c:pt>
                <c:pt idx="70">
                  <c:v>99.772880679699639</c:v>
                </c:pt>
                <c:pt idx="71">
                  <c:v>99.632055037032316</c:v>
                </c:pt>
                <c:pt idx="72">
                  <c:v>99.519524455257567</c:v>
                </c:pt>
                <c:pt idx="73">
                  <c:v>99.541548632450528</c:v>
                </c:pt>
                <c:pt idx="74">
                  <c:v>99.692051954903917</c:v>
                </c:pt>
                <c:pt idx="75">
                  <c:v>99.950516600720846</c:v>
                </c:pt>
                <c:pt idx="76">
                  <c:v>100.25078780715563</c:v>
                </c:pt>
                <c:pt idx="77">
                  <c:v>100.48506615236393</c:v>
                </c:pt>
                <c:pt idx="78">
                  <c:v>100.64671284446507</c:v>
                </c:pt>
                <c:pt idx="79">
                  <c:v>100.61266525832809</c:v>
                </c:pt>
                <c:pt idx="80">
                  <c:v>100.50714155707631</c:v>
                </c:pt>
                <c:pt idx="81">
                  <c:v>100.32290948605171</c:v>
                </c:pt>
                <c:pt idx="82">
                  <c:v>100.10689899799247</c:v>
                </c:pt>
                <c:pt idx="83">
                  <c:v>99.909918938228543</c:v>
                </c:pt>
                <c:pt idx="84">
                  <c:v>99.704465628435059</c:v>
                </c:pt>
                <c:pt idx="85">
                  <c:v>99.523709831777396</c:v>
                </c:pt>
                <c:pt idx="86">
                  <c:v>99.392874687910023</c:v>
                </c:pt>
                <c:pt idx="87">
                  <c:v>99.360129015117735</c:v>
                </c:pt>
                <c:pt idx="88">
                  <c:v>99.419801979894928</c:v>
                </c:pt>
                <c:pt idx="89">
                  <c:v>99.432077065760211</c:v>
                </c:pt>
                <c:pt idx="90">
                  <c:v>99.344259577745817</c:v>
                </c:pt>
                <c:pt idx="91">
                  <c:v>99.220678277121124</c:v>
                </c:pt>
                <c:pt idx="92">
                  <c:v>99.259392355415116</c:v>
                </c:pt>
                <c:pt idx="93">
                  <c:v>99.396213689609198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'10_2大阪'!$N$4:$N$97</c:f>
              <c:numCache>
                <c:formatCode>#,##0.00_);[Red]\(#,##0.00\)</c:formatCode>
                <c:ptCount val="94"/>
                <c:pt idx="0">
                  <c:v>98.625212920197896</c:v>
                </c:pt>
                <c:pt idx="1">
                  <c:v>98.912032232184458</c:v>
                </c:pt>
                <c:pt idx="2">
                  <c:v>99.1863334498684</c:v>
                </c:pt>
                <c:pt idx="3">
                  <c:v>99.414650491232493</c:v>
                </c:pt>
                <c:pt idx="4">
                  <c:v>99.595339212308716</c:v>
                </c:pt>
                <c:pt idx="5">
                  <c:v>99.75083092254674</c:v>
                </c:pt>
                <c:pt idx="6">
                  <c:v>99.93946181175815</c:v>
                </c:pt>
                <c:pt idx="7">
                  <c:v>100.20254684046583</c:v>
                </c:pt>
                <c:pt idx="8">
                  <c:v>100.54369241926824</c:v>
                </c:pt>
                <c:pt idx="9">
                  <c:v>100.94949493643206</c:v>
                </c:pt>
                <c:pt idx="10">
                  <c:v>101.30926812640593</c:v>
                </c:pt>
                <c:pt idx="11">
                  <c:v>101.54263973677082</c:v>
                </c:pt>
                <c:pt idx="12">
                  <c:v>101.68614178815005</c:v>
                </c:pt>
                <c:pt idx="13">
                  <c:v>101.78516421833379</c:v>
                </c:pt>
                <c:pt idx="14">
                  <c:v>101.88083998676129</c:v>
                </c:pt>
                <c:pt idx="15">
                  <c:v>102.00135067919676</c:v>
                </c:pt>
                <c:pt idx="16">
                  <c:v>102.16125973767966</c:v>
                </c:pt>
                <c:pt idx="17">
                  <c:v>102.30802698625178</c:v>
                </c:pt>
                <c:pt idx="18">
                  <c:v>102.4161384802817</c:v>
                </c:pt>
                <c:pt idx="19">
                  <c:v>102.46803541811427</c:v>
                </c:pt>
                <c:pt idx="20">
                  <c:v>102.44620146526793</c:v>
                </c:pt>
                <c:pt idx="21">
                  <c:v>102.35078290054804</c:v>
                </c:pt>
                <c:pt idx="22">
                  <c:v>102.16634672792667</c:v>
                </c:pt>
                <c:pt idx="23">
                  <c:v>101.84963268634654</c:v>
                </c:pt>
                <c:pt idx="24">
                  <c:v>101.28752742410406</c:v>
                </c:pt>
                <c:pt idx="25">
                  <c:v>100.49292517993338</c:v>
                </c:pt>
                <c:pt idx="26">
                  <c:v>99.466751097590659</c:v>
                </c:pt>
                <c:pt idx="27">
                  <c:v>98.320048143460326</c:v>
                </c:pt>
                <c:pt idx="28">
                  <c:v>97.272698148291752</c:v>
                </c:pt>
                <c:pt idx="29">
                  <c:v>96.514036403199711</c:v>
                </c:pt>
                <c:pt idx="30">
                  <c:v>96.126368082280933</c:v>
                </c:pt>
                <c:pt idx="31">
                  <c:v>96.074689025410436</c:v>
                </c:pt>
                <c:pt idx="32">
                  <c:v>96.285757370200074</c:v>
                </c:pt>
                <c:pt idx="33">
                  <c:v>96.642108888955903</c:v>
                </c:pt>
                <c:pt idx="34">
                  <c:v>97.040060438729014</c:v>
                </c:pt>
                <c:pt idx="35">
                  <c:v>97.486203526569042</c:v>
                </c:pt>
                <c:pt idx="36">
                  <c:v>97.944809585114555</c:v>
                </c:pt>
                <c:pt idx="37">
                  <c:v>98.332298834381021</c:v>
                </c:pt>
                <c:pt idx="38">
                  <c:v>98.657321948326711</c:v>
                </c:pt>
                <c:pt idx="39">
                  <c:v>98.931307917497435</c:v>
                </c:pt>
                <c:pt idx="40">
                  <c:v>99.150413169189278</c:v>
                </c:pt>
                <c:pt idx="41">
                  <c:v>99.311052754074083</c:v>
                </c:pt>
                <c:pt idx="42">
                  <c:v>99.414923160556086</c:v>
                </c:pt>
                <c:pt idx="43">
                  <c:v>99.503635493152558</c:v>
                </c:pt>
                <c:pt idx="44">
                  <c:v>99.625741593355329</c:v>
                </c:pt>
                <c:pt idx="45">
                  <c:v>99.747825764360471</c:v>
                </c:pt>
                <c:pt idx="46">
                  <c:v>99.841921380974753</c:v>
                </c:pt>
                <c:pt idx="47">
                  <c:v>99.870433506965725</c:v>
                </c:pt>
                <c:pt idx="48">
                  <c:v>99.853182491894074</c:v>
                </c:pt>
                <c:pt idx="49">
                  <c:v>99.813971961466848</c:v>
                </c:pt>
                <c:pt idx="50">
                  <c:v>99.776324311557104</c:v>
                </c:pt>
                <c:pt idx="51">
                  <c:v>99.755553827385782</c:v>
                </c:pt>
                <c:pt idx="52">
                  <c:v>99.796037064294666</c:v>
                </c:pt>
                <c:pt idx="53">
                  <c:v>99.946073546554089</c:v>
                </c:pt>
                <c:pt idx="54">
                  <c:v>100.11892680327718</c:v>
                </c:pt>
                <c:pt idx="55">
                  <c:v>100.25504745788038</c:v>
                </c:pt>
                <c:pt idx="56">
                  <c:v>100.33538298216976</c:v>
                </c:pt>
                <c:pt idx="57">
                  <c:v>100.38135833533239</c:v>
                </c:pt>
                <c:pt idx="58">
                  <c:v>100.38205926540549</c:v>
                </c:pt>
                <c:pt idx="59">
                  <c:v>100.3329732750592</c:v>
                </c:pt>
                <c:pt idx="60">
                  <c:v>100.26337495547172</c:v>
                </c:pt>
                <c:pt idx="61">
                  <c:v>100.23035739351062</c:v>
                </c:pt>
                <c:pt idx="62">
                  <c:v>100.26842988974917</c:v>
                </c:pt>
                <c:pt idx="63">
                  <c:v>100.35677631826084</c:v>
                </c:pt>
                <c:pt idx="64">
                  <c:v>100.47650377212204</c:v>
                </c:pt>
                <c:pt idx="65">
                  <c:v>100.62426227707991</c:v>
                </c:pt>
                <c:pt idx="66">
                  <c:v>100.80075439008759</c:v>
                </c:pt>
                <c:pt idx="67">
                  <c:v>100.96594429956242</c:v>
                </c:pt>
                <c:pt idx="68">
                  <c:v>101.0982752425134</c:v>
                </c:pt>
                <c:pt idx="69">
                  <c:v>101.15015410995268</c:v>
                </c:pt>
                <c:pt idx="70">
                  <c:v>101.1546612424471</c:v>
                </c:pt>
                <c:pt idx="71">
                  <c:v>101.14045485753041</c:v>
                </c:pt>
                <c:pt idx="72">
                  <c:v>101.08910308761547</c:v>
                </c:pt>
                <c:pt idx="73">
                  <c:v>100.99820281891077</c:v>
                </c:pt>
                <c:pt idx="74">
                  <c:v>100.86483945650302</c:v>
                </c:pt>
                <c:pt idx="75">
                  <c:v>100.69836465222016</c:v>
                </c:pt>
                <c:pt idx="76">
                  <c:v>100.52429969978638</c:v>
                </c:pt>
                <c:pt idx="77">
                  <c:v>100.34725580545425</c:v>
                </c:pt>
                <c:pt idx="78">
                  <c:v>100.15727805858849</c:v>
                </c:pt>
                <c:pt idx="79">
                  <c:v>99.942020258896406</c:v>
                </c:pt>
                <c:pt idx="80">
                  <c:v>99.776440126378887</c:v>
                </c:pt>
                <c:pt idx="81">
                  <c:v>99.652943004960974</c:v>
                </c:pt>
                <c:pt idx="82">
                  <c:v>99.562094921024453</c:v>
                </c:pt>
                <c:pt idx="83">
                  <c:v>99.520180054302514</c:v>
                </c:pt>
                <c:pt idx="84">
                  <c:v>99.522924062867148</c:v>
                </c:pt>
                <c:pt idx="85">
                  <c:v>99.589525394576611</c:v>
                </c:pt>
                <c:pt idx="86">
                  <c:v>99.708598272222261</c:v>
                </c:pt>
                <c:pt idx="87">
                  <c:v>99.833771121080204</c:v>
                </c:pt>
                <c:pt idx="88">
                  <c:v>99.966092307808694</c:v>
                </c:pt>
                <c:pt idx="89">
                  <c:v>100.05795234172997</c:v>
                </c:pt>
                <c:pt idx="90">
                  <c:v>100.05601496659374</c:v>
                </c:pt>
                <c:pt idx="91">
                  <c:v>100.01144419225579</c:v>
                </c:pt>
                <c:pt idx="92">
                  <c:v>100.00431231165254</c:v>
                </c:pt>
                <c:pt idx="93">
                  <c:v>100.00722000304178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'10_3京都'!$M$4:$M$97</c:f>
              <c:numCache>
                <c:formatCode>0.00</c:formatCode>
                <c:ptCount val="94"/>
                <c:pt idx="0">
                  <c:v>99.746972647265125</c:v>
                </c:pt>
                <c:pt idx="1">
                  <c:v>100.17818070000666</c:v>
                </c:pt>
                <c:pt idx="2">
                  <c:v>100.58740611618745</c:v>
                </c:pt>
                <c:pt idx="3">
                  <c:v>100.91935382655997</c:v>
                </c:pt>
                <c:pt idx="4">
                  <c:v>101.13894898211414</c:v>
                </c:pt>
                <c:pt idx="5">
                  <c:v>101.24034936082758</c:v>
                </c:pt>
                <c:pt idx="6">
                  <c:v>101.29571307124502</c:v>
                </c:pt>
                <c:pt idx="7">
                  <c:v>101.30493640940212</c:v>
                </c:pt>
                <c:pt idx="8">
                  <c:v>101.28098256030117</c:v>
                </c:pt>
                <c:pt idx="9">
                  <c:v>101.29580916038601</c:v>
                </c:pt>
                <c:pt idx="10">
                  <c:v>101.24888140982526</c:v>
                </c:pt>
                <c:pt idx="11">
                  <c:v>101.13761004778523</c:v>
                </c:pt>
                <c:pt idx="12">
                  <c:v>101.06065019796542</c:v>
                </c:pt>
                <c:pt idx="13">
                  <c:v>101.06364887238651</c:v>
                </c:pt>
                <c:pt idx="14">
                  <c:v>101.15111607755537</c:v>
                </c:pt>
                <c:pt idx="15">
                  <c:v>101.37175784728836</c:v>
                </c:pt>
                <c:pt idx="16">
                  <c:v>101.59335897937935</c:v>
                </c:pt>
                <c:pt idx="17">
                  <c:v>101.71712172460028</c:v>
                </c:pt>
                <c:pt idx="18">
                  <c:v>101.56393516590504</c:v>
                </c:pt>
                <c:pt idx="19">
                  <c:v>101.23894153093224</c:v>
                </c:pt>
                <c:pt idx="20">
                  <c:v>100.85811641832933</c:v>
                </c:pt>
                <c:pt idx="21">
                  <c:v>100.41518037078995</c:v>
                </c:pt>
                <c:pt idx="22">
                  <c:v>99.972723822761779</c:v>
                </c:pt>
                <c:pt idx="23">
                  <c:v>99.533056482920216</c:v>
                </c:pt>
                <c:pt idx="24">
                  <c:v>99.020889749867706</c:v>
                </c:pt>
                <c:pt idx="25">
                  <c:v>98.366503398447705</c:v>
                </c:pt>
                <c:pt idx="26">
                  <c:v>97.514911753839797</c:v>
                </c:pt>
                <c:pt idx="27">
                  <c:v>96.604294481812062</c:v>
                </c:pt>
                <c:pt idx="28">
                  <c:v>95.868957895639227</c:v>
                </c:pt>
                <c:pt idx="29">
                  <c:v>95.504824387770427</c:v>
                </c:pt>
                <c:pt idx="30">
                  <c:v>95.547318321212842</c:v>
                </c:pt>
                <c:pt idx="31">
                  <c:v>95.924995432537514</c:v>
                </c:pt>
                <c:pt idx="32">
                  <c:v>96.546270870089216</c:v>
                </c:pt>
                <c:pt idx="33">
                  <c:v>97.250818578648861</c:v>
                </c:pt>
                <c:pt idx="34">
                  <c:v>97.965641379673485</c:v>
                </c:pt>
                <c:pt idx="35">
                  <c:v>98.668054340573235</c:v>
                </c:pt>
                <c:pt idx="36">
                  <c:v>99.278039052828674</c:v>
                </c:pt>
                <c:pt idx="37">
                  <c:v>99.778540134358195</c:v>
                </c:pt>
                <c:pt idx="38">
                  <c:v>100.19039179795416</c:v>
                </c:pt>
                <c:pt idx="39">
                  <c:v>100.50221132584279</c:v>
                </c:pt>
                <c:pt idx="40">
                  <c:v>100.68210377633341</c:v>
                </c:pt>
                <c:pt idx="41">
                  <c:v>100.70389404176069</c:v>
                </c:pt>
                <c:pt idx="42">
                  <c:v>100.57755758025034</c:v>
                </c:pt>
                <c:pt idx="43">
                  <c:v>100.38364084247544</c:v>
                </c:pt>
                <c:pt idx="44">
                  <c:v>100.21215611302979</c:v>
                </c:pt>
                <c:pt idx="45">
                  <c:v>100.14581923915517</c:v>
                </c:pt>
                <c:pt idx="46">
                  <c:v>100.20579345075021</c:v>
                </c:pt>
                <c:pt idx="47">
                  <c:v>100.33696362182846</c:v>
                </c:pt>
                <c:pt idx="48">
                  <c:v>100.5385935644946</c:v>
                </c:pt>
                <c:pt idx="49">
                  <c:v>100.75189434739575</c:v>
                </c:pt>
                <c:pt idx="50">
                  <c:v>100.96076112134881</c:v>
                </c:pt>
                <c:pt idx="51">
                  <c:v>101.08952079840027</c:v>
                </c:pt>
                <c:pt idx="52">
                  <c:v>101.13753186233461</c:v>
                </c:pt>
                <c:pt idx="53">
                  <c:v>101.14634814379862</c:v>
                </c:pt>
                <c:pt idx="54">
                  <c:v>101.108888075801</c:v>
                </c:pt>
                <c:pt idx="55">
                  <c:v>101.03848510586218</c:v>
                </c:pt>
                <c:pt idx="56">
                  <c:v>100.8888334234066</c:v>
                </c:pt>
                <c:pt idx="57">
                  <c:v>100.70589963666146</c:v>
                </c:pt>
                <c:pt idx="58">
                  <c:v>100.48899190561296</c:v>
                </c:pt>
                <c:pt idx="59">
                  <c:v>100.27238768522101</c:v>
                </c:pt>
                <c:pt idx="60">
                  <c:v>100.10637220344553</c:v>
                </c:pt>
                <c:pt idx="61">
                  <c:v>100.00389785098399</c:v>
                </c:pt>
                <c:pt idx="62">
                  <c:v>99.941342214047452</c:v>
                </c:pt>
                <c:pt idx="63">
                  <c:v>99.897197355700214</c:v>
                </c:pt>
                <c:pt idx="64">
                  <c:v>99.817190182730357</c:v>
                </c:pt>
                <c:pt idx="65">
                  <c:v>99.751555222818027</c:v>
                </c:pt>
                <c:pt idx="66">
                  <c:v>99.728324646916064</c:v>
                </c:pt>
                <c:pt idx="67">
                  <c:v>99.688365749160837</c:v>
                </c:pt>
                <c:pt idx="68">
                  <c:v>99.576490575815981</c:v>
                </c:pt>
                <c:pt idx="69">
                  <c:v>99.378135684572769</c:v>
                </c:pt>
                <c:pt idx="70">
                  <c:v>99.083032957609859</c:v>
                </c:pt>
                <c:pt idx="71">
                  <c:v>98.759414177264006</c:v>
                </c:pt>
                <c:pt idx="72">
                  <c:v>98.498496805324564</c:v>
                </c:pt>
                <c:pt idx="73">
                  <c:v>98.467122084092452</c:v>
                </c:pt>
                <c:pt idx="74">
                  <c:v>98.682834637651979</c:v>
                </c:pt>
                <c:pt idx="75">
                  <c:v>99.10438317158534</c:v>
                </c:pt>
                <c:pt idx="76">
                  <c:v>99.57636722436375</c:v>
                </c:pt>
                <c:pt idx="77">
                  <c:v>99.956934580099627</c:v>
                </c:pt>
                <c:pt idx="78">
                  <c:v>100.27129171324263</c:v>
                </c:pt>
                <c:pt idx="79">
                  <c:v>100.43084538501546</c:v>
                </c:pt>
                <c:pt idx="80">
                  <c:v>100.51739936869846</c:v>
                </c:pt>
                <c:pt idx="81">
                  <c:v>100.54839638512068</c:v>
                </c:pt>
                <c:pt idx="82">
                  <c:v>100.51439622472364</c:v>
                </c:pt>
                <c:pt idx="83">
                  <c:v>100.46290744230491</c:v>
                </c:pt>
                <c:pt idx="84">
                  <c:v>100.40686389771727</c:v>
                </c:pt>
                <c:pt idx="85">
                  <c:v>100.35306999481563</c:v>
                </c:pt>
                <c:pt idx="86">
                  <c:v>100.35709278237914</c:v>
                </c:pt>
                <c:pt idx="87">
                  <c:v>100.49408594059526</c:v>
                </c:pt>
                <c:pt idx="88">
                  <c:v>100.70093366381364</c:v>
                </c:pt>
                <c:pt idx="89">
                  <c:v>100.84667236679263</c:v>
                </c:pt>
                <c:pt idx="90">
                  <c:v>100.91186173598082</c:v>
                </c:pt>
                <c:pt idx="91">
                  <c:v>100.84220591996062</c:v>
                </c:pt>
                <c:pt idx="92">
                  <c:v>100.77504051921409</c:v>
                </c:pt>
                <c:pt idx="93">
                  <c:v>100.72600031570408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'10_3京都'!$N$4:$N$97</c:f>
              <c:numCache>
                <c:formatCode>#,##0.00_);[Red]\(#,##0.00\)</c:formatCode>
                <c:ptCount val="94"/>
                <c:pt idx="0">
                  <c:v>100.37568933769012</c:v>
                </c:pt>
                <c:pt idx="1">
                  <c:v>100.6461393584343</c:v>
                </c:pt>
                <c:pt idx="2">
                  <c:v>100.90875599960937</c:v>
                </c:pt>
                <c:pt idx="3">
                  <c:v>101.12579067273468</c:v>
                </c:pt>
                <c:pt idx="4">
                  <c:v>101.28401794153923</c:v>
                </c:pt>
                <c:pt idx="5">
                  <c:v>101.37455714715418</c:v>
                </c:pt>
                <c:pt idx="6">
                  <c:v>101.40904884532364</c:v>
                </c:pt>
                <c:pt idx="7">
                  <c:v>101.40045010583565</c:v>
                </c:pt>
                <c:pt idx="8">
                  <c:v>101.34220112013746</c:v>
                </c:pt>
                <c:pt idx="9">
                  <c:v>101.25016929039656</c:v>
                </c:pt>
                <c:pt idx="10">
                  <c:v>101.13868479038734</c:v>
                </c:pt>
                <c:pt idx="11">
                  <c:v>101.03459015103275</c:v>
                </c:pt>
                <c:pt idx="12">
                  <c:v>100.971404672801</c:v>
                </c:pt>
                <c:pt idx="13">
                  <c:v>100.97210950138575</c:v>
                </c:pt>
                <c:pt idx="14">
                  <c:v>101.02977046280157</c:v>
                </c:pt>
                <c:pt idx="15">
                  <c:v>101.13330488412328</c:v>
                </c:pt>
                <c:pt idx="16">
                  <c:v>101.25467414242853</c:v>
                </c:pt>
                <c:pt idx="17">
                  <c:v>101.35744567270046</c:v>
                </c:pt>
                <c:pt idx="18">
                  <c:v>101.40366655774571</c:v>
                </c:pt>
                <c:pt idx="19">
                  <c:v>101.36841048520813</c:v>
                </c:pt>
                <c:pt idx="20">
                  <c:v>101.25450957895168</c:v>
                </c:pt>
                <c:pt idx="21">
                  <c:v>101.05579463608305</c:v>
                </c:pt>
                <c:pt idx="22">
                  <c:v>100.79336347610744</c:v>
                </c:pt>
                <c:pt idx="23">
                  <c:v>100.47321743157276</c:v>
                </c:pt>
                <c:pt idx="24">
                  <c:v>100.05731115623635</c:v>
                </c:pt>
                <c:pt idx="25">
                  <c:v>99.522751151850841</c:v>
                </c:pt>
                <c:pt idx="26">
                  <c:v>98.878650162335148</c:v>
                </c:pt>
                <c:pt idx="27">
                  <c:v>98.175185022027563</c:v>
                </c:pt>
                <c:pt idx="28">
                  <c:v>97.499085918454071</c:v>
                </c:pt>
                <c:pt idx="29">
                  <c:v>96.954897945569556</c:v>
                </c:pt>
                <c:pt idx="30">
                  <c:v>96.598112477329607</c:v>
                </c:pt>
                <c:pt idx="31">
                  <c:v>96.454446322064058</c:v>
                </c:pt>
                <c:pt idx="32">
                  <c:v>96.493707763951221</c:v>
                </c:pt>
                <c:pt idx="33">
                  <c:v>96.672029024747175</c:v>
                </c:pt>
                <c:pt idx="34">
                  <c:v>96.936225558275041</c:v>
                </c:pt>
                <c:pt idx="35">
                  <c:v>97.249201528086061</c:v>
                </c:pt>
                <c:pt idx="36">
                  <c:v>97.581819971239909</c:v>
                </c:pt>
                <c:pt idx="37">
                  <c:v>97.907406207504025</c:v>
                </c:pt>
                <c:pt idx="38">
                  <c:v>98.211491061027004</c:v>
                </c:pt>
                <c:pt idx="39">
                  <c:v>98.486546307298354</c:v>
                </c:pt>
                <c:pt idx="40">
                  <c:v>98.697817034333113</c:v>
                </c:pt>
                <c:pt idx="41">
                  <c:v>98.83118438814742</c:v>
                </c:pt>
                <c:pt idx="42">
                  <c:v>98.885558913114068</c:v>
                </c:pt>
                <c:pt idx="43">
                  <c:v>98.887462075387759</c:v>
                </c:pt>
                <c:pt idx="44">
                  <c:v>98.885142446465352</c:v>
                </c:pt>
                <c:pt idx="45">
                  <c:v>98.91576785210367</c:v>
                </c:pt>
                <c:pt idx="46">
                  <c:v>99.001501458630017</c:v>
                </c:pt>
                <c:pt idx="47">
                  <c:v>99.142892098100404</c:v>
                </c:pt>
                <c:pt idx="48">
                  <c:v>99.343140485495439</c:v>
                </c:pt>
                <c:pt idx="49">
                  <c:v>99.582615155104335</c:v>
                </c:pt>
                <c:pt idx="50">
                  <c:v>99.83756597276016</c:v>
                </c:pt>
                <c:pt idx="51">
                  <c:v>100.09540370332104</c:v>
                </c:pt>
                <c:pt idx="52">
                  <c:v>100.32386618921458</c:v>
                </c:pt>
                <c:pt idx="53">
                  <c:v>100.56558454166657</c:v>
                </c:pt>
                <c:pt idx="54">
                  <c:v>100.80298104655806</c:v>
                </c:pt>
                <c:pt idx="55">
                  <c:v>101.00982656751771</c:v>
                </c:pt>
                <c:pt idx="56">
                  <c:v>101.1623968272188</c:v>
                </c:pt>
                <c:pt idx="57">
                  <c:v>101.2530336066726</c:v>
                </c:pt>
                <c:pt idx="58">
                  <c:v>101.28069505264955</c:v>
                </c:pt>
                <c:pt idx="59">
                  <c:v>101.26367351086434</c:v>
                </c:pt>
                <c:pt idx="60">
                  <c:v>101.22393656598366</c:v>
                </c:pt>
                <c:pt idx="61">
                  <c:v>101.18953083945688</c:v>
                </c:pt>
                <c:pt idx="62">
                  <c:v>101.1503807614002</c:v>
                </c:pt>
                <c:pt idx="63">
                  <c:v>101.10686080050148</c:v>
                </c:pt>
                <c:pt idx="64">
                  <c:v>101.04040931913613</c:v>
                </c:pt>
                <c:pt idx="65">
                  <c:v>100.94970008949818</c:v>
                </c:pt>
                <c:pt idx="66">
                  <c:v>100.83384584855906</c:v>
                </c:pt>
                <c:pt idx="67">
                  <c:v>100.70336251247632</c:v>
                </c:pt>
                <c:pt idx="68">
                  <c:v>100.55603316782458</c:v>
                </c:pt>
                <c:pt idx="69">
                  <c:v>100.39761839923436</c:v>
                </c:pt>
                <c:pt idx="70">
                  <c:v>100.22558287184278</c:v>
                </c:pt>
                <c:pt idx="71">
                  <c:v>100.05197294297918</c:v>
                </c:pt>
                <c:pt idx="72">
                  <c:v>99.910520620445823</c:v>
                </c:pt>
                <c:pt idx="73">
                  <c:v>99.848210801680864</c:v>
                </c:pt>
                <c:pt idx="74">
                  <c:v>99.850605086662952</c:v>
                </c:pt>
                <c:pt idx="75">
                  <c:v>99.88449412191045</c:v>
                </c:pt>
                <c:pt idx="76">
                  <c:v>99.923337754806965</c:v>
                </c:pt>
                <c:pt idx="77">
                  <c:v>99.958010343481007</c:v>
                </c:pt>
                <c:pt idx="78">
                  <c:v>99.99261696961112</c:v>
                </c:pt>
                <c:pt idx="79">
                  <c:v>100.03016211102211</c:v>
                </c:pt>
                <c:pt idx="80">
                  <c:v>100.09025379728456</c:v>
                </c:pt>
                <c:pt idx="81">
                  <c:v>100.14645238318171</c:v>
                </c:pt>
                <c:pt idx="82">
                  <c:v>100.17773641034997</c:v>
                </c:pt>
                <c:pt idx="83">
                  <c:v>100.18568178461963</c:v>
                </c:pt>
                <c:pt idx="84">
                  <c:v>100.18101775182532</c:v>
                </c:pt>
                <c:pt idx="85">
                  <c:v>100.18774645407785</c:v>
                </c:pt>
                <c:pt idx="86">
                  <c:v>100.20703926772252</c:v>
                </c:pt>
                <c:pt idx="87">
                  <c:v>100.24736517870554</c:v>
                </c:pt>
                <c:pt idx="88">
                  <c:v>100.29573514563248</c:v>
                </c:pt>
                <c:pt idx="89">
                  <c:v>100.33206079365814</c:v>
                </c:pt>
                <c:pt idx="90">
                  <c:v>100.33881530668535</c:v>
                </c:pt>
                <c:pt idx="91">
                  <c:v>100.3166925150923</c:v>
                </c:pt>
                <c:pt idx="92">
                  <c:v>100.32548647369111</c:v>
                </c:pt>
                <c:pt idx="93">
                  <c:v>100.33598204345486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'10_4滋賀'!$M$4:$M$97</c:f>
              <c:numCache>
                <c:formatCode>0.00</c:formatCode>
                <c:ptCount val="94"/>
                <c:pt idx="0">
                  <c:v>99.414002242816423</c:v>
                </c:pt>
                <c:pt idx="1">
                  <c:v>99.812354562188162</c:v>
                </c:pt>
                <c:pt idx="2">
                  <c:v>100.1714648748367</c:v>
                </c:pt>
                <c:pt idx="3">
                  <c:v>100.46582987097088</c:v>
                </c:pt>
                <c:pt idx="4">
                  <c:v>100.72357043160181</c:v>
                </c:pt>
                <c:pt idx="5">
                  <c:v>100.90649476917785</c:v>
                </c:pt>
                <c:pt idx="6">
                  <c:v>101.08699775299735</c:v>
                </c:pt>
                <c:pt idx="7">
                  <c:v>101.26627276843193</c:v>
                </c:pt>
                <c:pt idx="8">
                  <c:v>101.41402757430866</c:v>
                </c:pt>
                <c:pt idx="9">
                  <c:v>101.53564815323804</c:v>
                </c:pt>
                <c:pt idx="10">
                  <c:v>101.52438312948203</c:v>
                </c:pt>
                <c:pt idx="11">
                  <c:v>101.39162915193899</c:v>
                </c:pt>
                <c:pt idx="12">
                  <c:v>101.21250265039525</c:v>
                </c:pt>
                <c:pt idx="13">
                  <c:v>101.03787840081881</c:v>
                </c:pt>
                <c:pt idx="14">
                  <c:v>100.92383131528047</c:v>
                </c:pt>
                <c:pt idx="15">
                  <c:v>100.94424611769416</c:v>
                </c:pt>
                <c:pt idx="16">
                  <c:v>101.0156574635126</c:v>
                </c:pt>
                <c:pt idx="17">
                  <c:v>101.05350717929693</c:v>
                </c:pt>
                <c:pt idx="18">
                  <c:v>100.87594270048832</c:v>
                </c:pt>
                <c:pt idx="19">
                  <c:v>100.57818259382817</c:v>
                </c:pt>
                <c:pt idx="20">
                  <c:v>100.25788937810435</c:v>
                </c:pt>
                <c:pt idx="21">
                  <c:v>99.846015607009221</c:v>
                </c:pt>
                <c:pt idx="22">
                  <c:v>99.398748508142575</c:v>
                </c:pt>
                <c:pt idx="23">
                  <c:v>98.947662205418027</c:v>
                </c:pt>
                <c:pt idx="24">
                  <c:v>98.454804358435254</c:v>
                </c:pt>
                <c:pt idx="25">
                  <c:v>97.894449373792369</c:v>
                </c:pt>
                <c:pt idx="26">
                  <c:v>97.257300579476436</c:v>
                </c:pt>
                <c:pt idx="27">
                  <c:v>96.635948428758724</c:v>
                </c:pt>
                <c:pt idx="28">
                  <c:v>96.223736695701348</c:v>
                </c:pt>
                <c:pt idx="29">
                  <c:v>96.131306223633146</c:v>
                </c:pt>
                <c:pt idx="30">
                  <c:v>96.326596859685935</c:v>
                </c:pt>
                <c:pt idx="31">
                  <c:v>96.727073477316509</c:v>
                </c:pt>
                <c:pt idx="32">
                  <c:v>97.309799496121343</c:v>
                </c:pt>
                <c:pt idx="33">
                  <c:v>97.968748646507279</c:v>
                </c:pt>
                <c:pt idx="34">
                  <c:v>98.603609411661822</c:v>
                </c:pt>
                <c:pt idx="35">
                  <c:v>99.193770679896787</c:v>
                </c:pt>
                <c:pt idx="36">
                  <c:v>99.720694526753547</c:v>
                </c:pt>
                <c:pt idx="37">
                  <c:v>100.13246361034579</c:v>
                </c:pt>
                <c:pt idx="38">
                  <c:v>100.43573811483613</c:v>
                </c:pt>
                <c:pt idx="39">
                  <c:v>100.63329784809842</c:v>
                </c:pt>
                <c:pt idx="40">
                  <c:v>100.68820634073235</c:v>
                </c:pt>
                <c:pt idx="41">
                  <c:v>100.59848018878068</c:v>
                </c:pt>
                <c:pt idx="42">
                  <c:v>100.39351272378329</c:v>
                </c:pt>
                <c:pt idx="43">
                  <c:v>100.15876850674022</c:v>
                </c:pt>
                <c:pt idx="44">
                  <c:v>100.02279383698129</c:v>
                </c:pt>
                <c:pt idx="45">
                  <c:v>100.09094164015873</c:v>
                </c:pt>
                <c:pt idx="46">
                  <c:v>100.32075541583673</c:v>
                </c:pt>
                <c:pt idx="47">
                  <c:v>100.66021640383167</c:v>
                </c:pt>
                <c:pt idx="48">
                  <c:v>101.09254616687197</c:v>
                </c:pt>
                <c:pt idx="49">
                  <c:v>101.52326495396505</c:v>
                </c:pt>
                <c:pt idx="50">
                  <c:v>101.8797646781927</c:v>
                </c:pt>
                <c:pt idx="51">
                  <c:v>102.11935161938035</c:v>
                </c:pt>
                <c:pt idx="52">
                  <c:v>102.22374701880132</c:v>
                </c:pt>
                <c:pt idx="53">
                  <c:v>102.2273189156231</c:v>
                </c:pt>
                <c:pt idx="54">
                  <c:v>102.13265749723961</c:v>
                </c:pt>
                <c:pt idx="55">
                  <c:v>101.92292887283327</c:v>
                </c:pt>
                <c:pt idx="56">
                  <c:v>101.56035012867981</c:v>
                </c:pt>
                <c:pt idx="57">
                  <c:v>101.10913843861776</c:v>
                </c:pt>
                <c:pt idx="58">
                  <c:v>100.62453836573872</c:v>
                </c:pt>
                <c:pt idx="59">
                  <c:v>100.10297504275492</c:v>
                </c:pt>
                <c:pt idx="60">
                  <c:v>99.598552266186189</c:v>
                </c:pt>
                <c:pt idx="61">
                  <c:v>99.218957199708996</c:v>
                </c:pt>
                <c:pt idx="62">
                  <c:v>98.983595298148643</c:v>
                </c:pt>
                <c:pt idx="63">
                  <c:v>98.861690939541106</c:v>
                </c:pt>
                <c:pt idx="64">
                  <c:v>98.852031228794914</c:v>
                </c:pt>
                <c:pt idx="65">
                  <c:v>98.910466488814038</c:v>
                </c:pt>
                <c:pt idx="66">
                  <c:v>99.012806959712847</c:v>
                </c:pt>
                <c:pt idx="67">
                  <c:v>99.168145167753906</c:v>
                </c:pt>
                <c:pt idx="68">
                  <c:v>99.244885577244631</c:v>
                </c:pt>
                <c:pt idx="69">
                  <c:v>99.259956998021508</c:v>
                </c:pt>
                <c:pt idx="70">
                  <c:v>99.226987293186099</c:v>
                </c:pt>
                <c:pt idx="71">
                  <c:v>99.177288669194169</c:v>
                </c:pt>
                <c:pt idx="72">
                  <c:v>99.160422181139623</c:v>
                </c:pt>
                <c:pt idx="73">
                  <c:v>99.311531163861673</c:v>
                </c:pt>
                <c:pt idx="74">
                  <c:v>99.605410592822622</c:v>
                </c:pt>
                <c:pt idx="75">
                  <c:v>100.00283381580195</c:v>
                </c:pt>
                <c:pt idx="76">
                  <c:v>100.39600043984136</c:v>
                </c:pt>
                <c:pt idx="77">
                  <c:v>100.69656577844715</c:v>
                </c:pt>
                <c:pt idx="78">
                  <c:v>100.9250814733208</c:v>
                </c:pt>
                <c:pt idx="79">
                  <c:v>100.97620889802532</c:v>
                </c:pt>
                <c:pt idx="80">
                  <c:v>100.90235302312917</c:v>
                </c:pt>
                <c:pt idx="81">
                  <c:v>100.76300519827313</c:v>
                </c:pt>
                <c:pt idx="82">
                  <c:v>100.52963089256151</c:v>
                </c:pt>
                <c:pt idx="83">
                  <c:v>100.28670643175272</c:v>
                </c:pt>
                <c:pt idx="84">
                  <c:v>100.05701890090187</c:v>
                </c:pt>
                <c:pt idx="85">
                  <c:v>99.880524281475672</c:v>
                </c:pt>
                <c:pt idx="86">
                  <c:v>99.788857126075342</c:v>
                </c:pt>
                <c:pt idx="87">
                  <c:v>99.871988184355772</c:v>
                </c:pt>
                <c:pt idx="88">
                  <c:v>100.04134238873435</c:v>
                </c:pt>
                <c:pt idx="89">
                  <c:v>100.16218579027309</c:v>
                </c:pt>
                <c:pt idx="90">
                  <c:v>100.15024733221148</c:v>
                </c:pt>
                <c:pt idx="91">
                  <c:v>100.0550059489606</c:v>
                </c:pt>
                <c:pt idx="92">
                  <c:v>100.01610108253558</c:v>
                </c:pt>
                <c:pt idx="93">
                  <c:v>99.999280500644687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'10_4滋賀'!$N$4:$N$97</c:f>
              <c:numCache>
                <c:formatCode>#,##0.00_);[Red]\(#,##0.00\)</c:formatCode>
                <c:ptCount val="94"/>
                <c:pt idx="0">
                  <c:v>99.45298336095847</c:v>
                </c:pt>
                <c:pt idx="1">
                  <c:v>99.726750806226079</c:v>
                </c:pt>
                <c:pt idx="2">
                  <c:v>99.962039121509065</c:v>
                </c:pt>
                <c:pt idx="3">
                  <c:v>100.09191311449176</c:v>
                </c:pt>
                <c:pt idx="4">
                  <c:v>100.18250734163782</c:v>
                </c:pt>
                <c:pt idx="5">
                  <c:v>100.2833380777205</c:v>
                </c:pt>
                <c:pt idx="6">
                  <c:v>100.41384308059332</c:v>
                </c:pt>
                <c:pt idx="7">
                  <c:v>100.56310097377317</c:v>
                </c:pt>
                <c:pt idx="8">
                  <c:v>100.72120682572258</c:v>
                </c:pt>
                <c:pt idx="9">
                  <c:v>100.87358129456327</c:v>
                </c:pt>
                <c:pt idx="10">
                  <c:v>101.00873818578414</c:v>
                </c:pt>
                <c:pt idx="11">
                  <c:v>101.14498368238485</c:v>
                </c:pt>
                <c:pt idx="12">
                  <c:v>101.27637171149657</c:v>
                </c:pt>
                <c:pt idx="13">
                  <c:v>101.36923987413039</c:v>
                </c:pt>
                <c:pt idx="14">
                  <c:v>101.43280684251229</c:v>
                </c:pt>
                <c:pt idx="15">
                  <c:v>101.46933333125769</c:v>
                </c:pt>
                <c:pt idx="16">
                  <c:v>101.52428223595719</c:v>
                </c:pt>
                <c:pt idx="17">
                  <c:v>101.62312890645336</c:v>
                </c:pt>
                <c:pt idx="18">
                  <c:v>101.71281420964377</c:v>
                </c:pt>
                <c:pt idx="19">
                  <c:v>101.70499324173988</c:v>
                </c:pt>
                <c:pt idx="20">
                  <c:v>101.53978368803152</c:v>
                </c:pt>
                <c:pt idx="21">
                  <c:v>101.16522306950768</c:v>
                </c:pt>
                <c:pt idx="22">
                  <c:v>100.67709443686999</c:v>
                </c:pt>
                <c:pt idx="23">
                  <c:v>100.12777240907123</c:v>
                </c:pt>
                <c:pt idx="24">
                  <c:v>99.499528379945531</c:v>
                </c:pt>
                <c:pt idx="25">
                  <c:v>98.794404276042314</c:v>
                </c:pt>
                <c:pt idx="26">
                  <c:v>98.002567872504883</c:v>
                </c:pt>
                <c:pt idx="27">
                  <c:v>97.226857135495806</c:v>
                </c:pt>
                <c:pt idx="28">
                  <c:v>96.567288132318126</c:v>
                </c:pt>
                <c:pt idx="29">
                  <c:v>96.12728094654139</c:v>
                </c:pt>
                <c:pt idx="30">
                  <c:v>96.003991965025222</c:v>
                </c:pt>
                <c:pt idx="31">
                  <c:v>96.179789303804725</c:v>
                </c:pt>
                <c:pt idx="32">
                  <c:v>96.614496605379315</c:v>
                </c:pt>
                <c:pt idx="33">
                  <c:v>97.133850402739199</c:v>
                </c:pt>
                <c:pt idx="34">
                  <c:v>97.545914863210001</c:v>
                </c:pt>
                <c:pt idx="35">
                  <c:v>97.886747451251054</c:v>
                </c:pt>
                <c:pt idx="36">
                  <c:v>98.213087235126267</c:v>
                </c:pt>
                <c:pt idx="37">
                  <c:v>98.526821356052707</c:v>
                </c:pt>
                <c:pt idx="38">
                  <c:v>98.832679481602014</c:v>
                </c:pt>
                <c:pt idx="39">
                  <c:v>99.150014259033526</c:v>
                </c:pt>
                <c:pt idx="40">
                  <c:v>99.455651772403343</c:v>
                </c:pt>
                <c:pt idx="41">
                  <c:v>99.734252502348895</c:v>
                </c:pt>
                <c:pt idx="42">
                  <c:v>99.927078125837852</c:v>
                </c:pt>
                <c:pt idx="43">
                  <c:v>99.998450797926353</c:v>
                </c:pt>
                <c:pt idx="44">
                  <c:v>100.08398842865437</c:v>
                </c:pt>
                <c:pt idx="45">
                  <c:v>100.26269530654328</c:v>
                </c:pt>
                <c:pt idx="46">
                  <c:v>100.52023037193693</c:v>
                </c:pt>
                <c:pt idx="47">
                  <c:v>100.80599046773652</c:v>
                </c:pt>
                <c:pt idx="48">
                  <c:v>101.07385516601255</c:v>
                </c:pt>
                <c:pt idx="49">
                  <c:v>101.29991799347958</c:v>
                </c:pt>
                <c:pt idx="50">
                  <c:v>101.47547896593338</c:v>
                </c:pt>
                <c:pt idx="51">
                  <c:v>101.6088698088948</c:v>
                </c:pt>
                <c:pt idx="52">
                  <c:v>101.6891311398398</c:v>
                </c:pt>
                <c:pt idx="53">
                  <c:v>101.75721945644241</c:v>
                </c:pt>
                <c:pt idx="54">
                  <c:v>101.77891861429906</c:v>
                </c:pt>
                <c:pt idx="55">
                  <c:v>101.71150599389755</c:v>
                </c:pt>
                <c:pt idx="56">
                  <c:v>101.53857826393687</c:v>
                </c:pt>
                <c:pt idx="57">
                  <c:v>101.29199002108028</c:v>
                </c:pt>
                <c:pt idx="58">
                  <c:v>101.07002393428773</c:v>
                </c:pt>
                <c:pt idx="59">
                  <c:v>100.82419964870051</c:v>
                </c:pt>
                <c:pt idx="60">
                  <c:v>100.52273445065866</c:v>
                </c:pt>
                <c:pt idx="61">
                  <c:v>100.36196818713299</c:v>
                </c:pt>
                <c:pt idx="62">
                  <c:v>100.37221092659381</c:v>
                </c:pt>
                <c:pt idx="63">
                  <c:v>100.47289411653939</c:v>
                </c:pt>
                <c:pt idx="64">
                  <c:v>100.61263221154475</c:v>
                </c:pt>
                <c:pt idx="65">
                  <c:v>100.70256636330281</c:v>
                </c:pt>
                <c:pt idx="66">
                  <c:v>100.71951559965221</c:v>
                </c:pt>
                <c:pt idx="67">
                  <c:v>100.7724875690127</c:v>
                </c:pt>
                <c:pt idx="68">
                  <c:v>100.7228869695011</c:v>
                </c:pt>
                <c:pt idx="69">
                  <c:v>100.57139922887971</c:v>
                </c:pt>
                <c:pt idx="70">
                  <c:v>100.36122608415624</c:v>
                </c:pt>
                <c:pt idx="71">
                  <c:v>100.03502194666243</c:v>
                </c:pt>
                <c:pt idx="72">
                  <c:v>99.598920530976159</c:v>
                </c:pt>
                <c:pt idx="73">
                  <c:v>99.16781592592784</c:v>
                </c:pt>
                <c:pt idx="74">
                  <c:v>98.901561988355468</c:v>
                </c:pt>
                <c:pt idx="75">
                  <c:v>98.822987257426391</c:v>
                </c:pt>
                <c:pt idx="76">
                  <c:v>98.882702207318516</c:v>
                </c:pt>
                <c:pt idx="77">
                  <c:v>99.06390729572864</c:v>
                </c:pt>
                <c:pt idx="78">
                  <c:v>99.3473533694183</c:v>
                </c:pt>
                <c:pt idx="79">
                  <c:v>99.663835057084981</c:v>
                </c:pt>
                <c:pt idx="80">
                  <c:v>99.962349772712287</c:v>
                </c:pt>
                <c:pt idx="81">
                  <c:v>100.24079118580755</c:v>
                </c:pt>
                <c:pt idx="82">
                  <c:v>100.32797456854057</c:v>
                </c:pt>
                <c:pt idx="83">
                  <c:v>100.28113520949367</c:v>
                </c:pt>
                <c:pt idx="84">
                  <c:v>100.16637404300552</c:v>
                </c:pt>
                <c:pt idx="85">
                  <c:v>100.0575312244984</c:v>
                </c:pt>
                <c:pt idx="86">
                  <c:v>99.918060053645661</c:v>
                </c:pt>
                <c:pt idx="87">
                  <c:v>99.884924015039402</c:v>
                </c:pt>
                <c:pt idx="88">
                  <c:v>99.927281411605279</c:v>
                </c:pt>
                <c:pt idx="89">
                  <c:v>99.95532465262842</c:v>
                </c:pt>
                <c:pt idx="90">
                  <c:v>99.857808427138934</c:v>
                </c:pt>
                <c:pt idx="91">
                  <c:v>99.777450274325105</c:v>
                </c:pt>
                <c:pt idx="92">
                  <c:v>99.81361331554595</c:v>
                </c:pt>
                <c:pt idx="93">
                  <c:v>99.891578291841512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'10_5奈良'!$M$4:$M$97</c:f>
              <c:numCache>
                <c:formatCode>0.00</c:formatCode>
                <c:ptCount val="94"/>
                <c:pt idx="0">
                  <c:v>98.76048213027336</c:v>
                </c:pt>
                <c:pt idx="1">
                  <c:v>99.121884303408223</c:v>
                </c:pt>
                <c:pt idx="2">
                  <c:v>99.464373282236579</c:v>
                </c:pt>
                <c:pt idx="3">
                  <c:v>99.770547496826666</c:v>
                </c:pt>
                <c:pt idx="4">
                  <c:v>100.03413283215563</c:v>
                </c:pt>
                <c:pt idx="5">
                  <c:v>100.19641871357004</c:v>
                </c:pt>
                <c:pt idx="6">
                  <c:v>100.34964011514883</c:v>
                </c:pt>
                <c:pt idx="7">
                  <c:v>100.49612536448403</c:v>
                </c:pt>
                <c:pt idx="8">
                  <c:v>100.63272112029293</c:v>
                </c:pt>
                <c:pt idx="9">
                  <c:v>100.82938529112388</c:v>
                </c:pt>
                <c:pt idx="10">
                  <c:v>100.96553110616303</c:v>
                </c:pt>
                <c:pt idx="11">
                  <c:v>101.01830921466048</c:v>
                </c:pt>
                <c:pt idx="12">
                  <c:v>101.03311163004874</c:v>
                </c:pt>
                <c:pt idx="13">
                  <c:v>101.08309306999793</c:v>
                </c:pt>
                <c:pt idx="14">
                  <c:v>101.19445337015847</c:v>
                </c:pt>
                <c:pt idx="15">
                  <c:v>101.43716802257229</c:v>
                </c:pt>
                <c:pt idx="16">
                  <c:v>101.66350605777002</c:v>
                </c:pt>
                <c:pt idx="17">
                  <c:v>101.72987851320399</c:v>
                </c:pt>
                <c:pt idx="18">
                  <c:v>101.47736310807102</c:v>
                </c:pt>
                <c:pt idx="19">
                  <c:v>101.0874009281537</c:v>
                </c:pt>
                <c:pt idx="20">
                  <c:v>100.67711505283152</c:v>
                </c:pt>
                <c:pt idx="21">
                  <c:v>100.23378775824452</c:v>
                </c:pt>
                <c:pt idx="22">
                  <c:v>99.821547892884212</c:v>
                </c:pt>
                <c:pt idx="23">
                  <c:v>99.410939834241574</c:v>
                </c:pt>
                <c:pt idx="24">
                  <c:v>98.94960045528434</c:v>
                </c:pt>
                <c:pt idx="25">
                  <c:v>98.431141376303032</c:v>
                </c:pt>
                <c:pt idx="26">
                  <c:v>97.837548911385582</c:v>
                </c:pt>
                <c:pt idx="27">
                  <c:v>97.22626952529383</c:v>
                </c:pt>
                <c:pt idx="28">
                  <c:v>96.783178793534134</c:v>
                </c:pt>
                <c:pt idx="29">
                  <c:v>96.609520118381369</c:v>
                </c:pt>
                <c:pt idx="30">
                  <c:v>96.671572136305571</c:v>
                </c:pt>
                <c:pt idx="31">
                  <c:v>96.910289119192583</c:v>
                </c:pt>
                <c:pt idx="32">
                  <c:v>97.278057645537558</c:v>
                </c:pt>
                <c:pt idx="33">
                  <c:v>97.734479857322313</c:v>
                </c:pt>
                <c:pt idx="34">
                  <c:v>98.235582652331289</c:v>
                </c:pt>
                <c:pt idx="35">
                  <c:v>98.747264247521287</c:v>
                </c:pt>
                <c:pt idx="36">
                  <c:v>99.248768006648859</c:v>
                </c:pt>
                <c:pt idx="37">
                  <c:v>99.676500774463719</c:v>
                </c:pt>
                <c:pt idx="38">
                  <c:v>100.0069549792447</c:v>
                </c:pt>
                <c:pt idx="39">
                  <c:v>100.20722739702251</c:v>
                </c:pt>
                <c:pt idx="40">
                  <c:v>100.30101194191006</c:v>
                </c:pt>
                <c:pt idx="41">
                  <c:v>100.33151061475479</c:v>
                </c:pt>
                <c:pt idx="42">
                  <c:v>100.33930643950102</c:v>
                </c:pt>
                <c:pt idx="43">
                  <c:v>100.37907318443754</c:v>
                </c:pt>
                <c:pt idx="44">
                  <c:v>100.49099723336771</c:v>
                </c:pt>
                <c:pt idx="45">
                  <c:v>100.68751004220523</c:v>
                </c:pt>
                <c:pt idx="46">
                  <c:v>100.94134835183127</c:v>
                </c:pt>
                <c:pt idx="47">
                  <c:v>101.21184830063326</c:v>
                </c:pt>
                <c:pt idx="48">
                  <c:v>101.50859872412707</c:v>
                </c:pt>
                <c:pt idx="49">
                  <c:v>101.81119367437812</c:v>
                </c:pt>
                <c:pt idx="50">
                  <c:v>102.14554914807607</c:v>
                </c:pt>
                <c:pt idx="51">
                  <c:v>102.41417662601016</c:v>
                </c:pt>
                <c:pt idx="52">
                  <c:v>102.53980823861757</c:v>
                </c:pt>
                <c:pt idx="53">
                  <c:v>102.55469944547986</c:v>
                </c:pt>
                <c:pt idx="54">
                  <c:v>102.47188920447149</c:v>
                </c:pt>
                <c:pt idx="55">
                  <c:v>102.28215119818697</c:v>
                </c:pt>
                <c:pt idx="56">
                  <c:v>101.96562125977181</c:v>
                </c:pt>
                <c:pt idx="57">
                  <c:v>101.57837811866521</c:v>
                </c:pt>
                <c:pt idx="58">
                  <c:v>101.1998745259599</c:v>
                </c:pt>
                <c:pt idx="59">
                  <c:v>100.86230206310718</c:v>
                </c:pt>
                <c:pt idx="60">
                  <c:v>100.57778584401015</c:v>
                </c:pt>
                <c:pt idx="61">
                  <c:v>100.31417660815711</c:v>
                </c:pt>
                <c:pt idx="62">
                  <c:v>100.05653226697221</c:v>
                </c:pt>
                <c:pt idx="63">
                  <c:v>99.823799905598321</c:v>
                </c:pt>
                <c:pt idx="64">
                  <c:v>99.679576348981783</c:v>
                </c:pt>
                <c:pt idx="65">
                  <c:v>99.565786468064417</c:v>
                </c:pt>
                <c:pt idx="66">
                  <c:v>99.450506492595849</c:v>
                </c:pt>
                <c:pt idx="67">
                  <c:v>99.338261919453757</c:v>
                </c:pt>
                <c:pt idx="68">
                  <c:v>99.169241358329955</c:v>
                </c:pt>
                <c:pt idx="69">
                  <c:v>99.003356180303996</c:v>
                </c:pt>
                <c:pt idx="70">
                  <c:v>98.846937327462655</c:v>
                </c:pt>
                <c:pt idx="71">
                  <c:v>98.703472085719369</c:v>
                </c:pt>
                <c:pt idx="72">
                  <c:v>98.58631432460524</c:v>
                </c:pt>
                <c:pt idx="73">
                  <c:v>98.561079738471818</c:v>
                </c:pt>
                <c:pt idx="74">
                  <c:v>98.630280007020062</c:v>
                </c:pt>
                <c:pt idx="75">
                  <c:v>98.828136163905938</c:v>
                </c:pt>
                <c:pt idx="76">
                  <c:v>99.103413153842723</c:v>
                </c:pt>
                <c:pt idx="77">
                  <c:v>99.389982240920233</c:v>
                </c:pt>
                <c:pt idx="78">
                  <c:v>99.715052274160954</c:v>
                </c:pt>
                <c:pt idx="79">
                  <c:v>99.924183385685282</c:v>
                </c:pt>
                <c:pt idx="80">
                  <c:v>100.06046303800005</c:v>
                </c:pt>
                <c:pt idx="81">
                  <c:v>100.15094542705</c:v>
                </c:pt>
                <c:pt idx="82">
                  <c:v>100.18189245022647</c:v>
                </c:pt>
                <c:pt idx="83">
                  <c:v>100.17873284152564</c:v>
                </c:pt>
                <c:pt idx="84">
                  <c:v>100.12693861840201</c:v>
                </c:pt>
                <c:pt idx="85">
                  <c:v>100.04114690978219</c:v>
                </c:pt>
                <c:pt idx="86">
                  <c:v>99.991072065503118</c:v>
                </c:pt>
                <c:pt idx="87">
                  <c:v>100.04941240551524</c:v>
                </c:pt>
                <c:pt idx="88">
                  <c:v>100.15780162771307</c:v>
                </c:pt>
                <c:pt idx="89">
                  <c:v>100.21645306930098</c:v>
                </c:pt>
                <c:pt idx="90">
                  <c:v>100.23029140157449</c:v>
                </c:pt>
                <c:pt idx="91">
                  <c:v>100.16760862480142</c:v>
                </c:pt>
                <c:pt idx="92">
                  <c:v>100.10234312004386</c:v>
                </c:pt>
                <c:pt idx="93">
                  <c:v>100.01730376651615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'10_5奈良'!$N$4:$N$97</c:f>
              <c:numCache>
                <c:formatCode>#,##0.00_);[Red]\(#,##0.00\)</c:formatCode>
                <c:ptCount val="94"/>
                <c:pt idx="0">
                  <c:v>98.767131343251179</c:v>
                </c:pt>
                <c:pt idx="1">
                  <c:v>99.192343524290578</c:v>
                </c:pt>
                <c:pt idx="2">
                  <c:v>99.614155566040836</c:v>
                </c:pt>
                <c:pt idx="3">
                  <c:v>99.999364717999043</c:v>
                </c:pt>
                <c:pt idx="4">
                  <c:v>100.33549250593772</c:v>
                </c:pt>
                <c:pt idx="5">
                  <c:v>100.61883550654885</c:v>
                </c:pt>
                <c:pt idx="6">
                  <c:v>100.86982757617345</c:v>
                </c:pt>
                <c:pt idx="7">
                  <c:v>101.07786225892734</c:v>
                </c:pt>
                <c:pt idx="8">
                  <c:v>101.25810512414436</c:v>
                </c:pt>
                <c:pt idx="9">
                  <c:v>101.44795386441807</c:v>
                </c:pt>
                <c:pt idx="10">
                  <c:v>101.6152611140752</c:v>
                </c:pt>
                <c:pt idx="11">
                  <c:v>101.7558946334465</c:v>
                </c:pt>
                <c:pt idx="12">
                  <c:v>101.88456045338093</c:v>
                </c:pt>
                <c:pt idx="13">
                  <c:v>101.9988085585898</c:v>
                </c:pt>
                <c:pt idx="14">
                  <c:v>102.08366055367321</c:v>
                </c:pt>
                <c:pt idx="15">
                  <c:v>102.16455794298955</c:v>
                </c:pt>
                <c:pt idx="16">
                  <c:v>102.19904856392657</c:v>
                </c:pt>
                <c:pt idx="17">
                  <c:v>102.14960290025924</c:v>
                </c:pt>
                <c:pt idx="18">
                  <c:v>102.02030619782083</c:v>
                </c:pt>
                <c:pt idx="19">
                  <c:v>101.81677948416784</c:v>
                </c:pt>
                <c:pt idx="20">
                  <c:v>101.60898081390924</c:v>
                </c:pt>
                <c:pt idx="21">
                  <c:v>101.41517012576153</c:v>
                </c:pt>
                <c:pt idx="22">
                  <c:v>101.22001265159344</c:v>
                </c:pt>
                <c:pt idx="23">
                  <c:v>100.97141756492377</c:v>
                </c:pt>
                <c:pt idx="24">
                  <c:v>100.61295554437851</c:v>
                </c:pt>
                <c:pt idx="25">
                  <c:v>100.09793677673201</c:v>
                </c:pt>
                <c:pt idx="26">
                  <c:v>99.4522714933494</c:v>
                </c:pt>
                <c:pt idx="27">
                  <c:v>98.746965263480291</c:v>
                </c:pt>
                <c:pt idx="28">
                  <c:v>98.0517089980994</c:v>
                </c:pt>
                <c:pt idx="29">
                  <c:v>97.456160793153444</c:v>
                </c:pt>
                <c:pt idx="30">
                  <c:v>97.016705425465915</c:v>
                </c:pt>
                <c:pt idx="31">
                  <c:v>96.743151166698738</c:v>
                </c:pt>
                <c:pt idx="32">
                  <c:v>96.613690509857534</c:v>
                </c:pt>
                <c:pt idx="33">
                  <c:v>96.605684490392292</c:v>
                </c:pt>
                <c:pt idx="34">
                  <c:v>96.711689137683024</c:v>
                </c:pt>
                <c:pt idx="35">
                  <c:v>96.925004915824999</c:v>
                </c:pt>
                <c:pt idx="36">
                  <c:v>97.231483051523313</c:v>
                </c:pt>
                <c:pt idx="37">
                  <c:v>97.600006664001398</c:v>
                </c:pt>
                <c:pt idx="38">
                  <c:v>98.017213543852336</c:v>
                </c:pt>
                <c:pt idx="39">
                  <c:v>98.419765571700239</c:v>
                </c:pt>
                <c:pt idx="40">
                  <c:v>98.730060927521833</c:v>
                </c:pt>
                <c:pt idx="41">
                  <c:v>98.941838239023312</c:v>
                </c:pt>
                <c:pt idx="42">
                  <c:v>99.043090558163797</c:v>
                </c:pt>
                <c:pt idx="43">
                  <c:v>99.082559402874352</c:v>
                </c:pt>
                <c:pt idx="44">
                  <c:v>99.153088310232292</c:v>
                </c:pt>
                <c:pt idx="45">
                  <c:v>99.281510838786971</c:v>
                </c:pt>
                <c:pt idx="46">
                  <c:v>99.452761045944897</c:v>
                </c:pt>
                <c:pt idx="47">
                  <c:v>99.638012573496908</c:v>
                </c:pt>
                <c:pt idx="48">
                  <c:v>99.856644648093081</c:v>
                </c:pt>
                <c:pt idx="49">
                  <c:v>100.09261804592614</c:v>
                </c:pt>
                <c:pt idx="50">
                  <c:v>100.3301768369672</c:v>
                </c:pt>
                <c:pt idx="51">
                  <c:v>100.53387451594078</c:v>
                </c:pt>
                <c:pt idx="52">
                  <c:v>100.67857451251427</c:v>
                </c:pt>
                <c:pt idx="53">
                  <c:v>100.74882591942659</c:v>
                </c:pt>
                <c:pt idx="54">
                  <c:v>100.73026387708899</c:v>
                </c:pt>
                <c:pt idx="55">
                  <c:v>100.6381815643436</c:v>
                </c:pt>
                <c:pt idx="56">
                  <c:v>100.48368105090897</c:v>
                </c:pt>
                <c:pt idx="57">
                  <c:v>100.27609056597872</c:v>
                </c:pt>
                <c:pt idx="58">
                  <c:v>100.05831031034586</c:v>
                </c:pt>
                <c:pt idx="59">
                  <c:v>99.85591200433494</c:v>
                </c:pt>
                <c:pt idx="60">
                  <c:v>99.700587301439299</c:v>
                </c:pt>
                <c:pt idx="61">
                  <c:v>99.619068037504334</c:v>
                </c:pt>
                <c:pt idx="62">
                  <c:v>99.639189535394266</c:v>
                </c:pt>
                <c:pt idx="63">
                  <c:v>99.739519712504986</c:v>
                </c:pt>
                <c:pt idx="64">
                  <c:v>99.881867248766568</c:v>
                </c:pt>
                <c:pt idx="65">
                  <c:v>100.01813152203083</c:v>
                </c:pt>
                <c:pt idx="66">
                  <c:v>100.13451507337018</c:v>
                </c:pt>
                <c:pt idx="67">
                  <c:v>100.21656252838375</c:v>
                </c:pt>
                <c:pt idx="68">
                  <c:v>100.25202252757219</c:v>
                </c:pt>
                <c:pt idx="69">
                  <c:v>100.24388196855216</c:v>
                </c:pt>
                <c:pt idx="70">
                  <c:v>100.18048203145389</c:v>
                </c:pt>
                <c:pt idx="71">
                  <c:v>100.05856295531862</c:v>
                </c:pt>
                <c:pt idx="72">
                  <c:v>99.880292793448533</c:v>
                </c:pt>
                <c:pt idx="73">
                  <c:v>99.718927001154725</c:v>
                </c:pt>
                <c:pt idx="74">
                  <c:v>99.616914443446404</c:v>
                </c:pt>
                <c:pt idx="75">
                  <c:v>99.596025712516933</c:v>
                </c:pt>
                <c:pt idx="76">
                  <c:v>99.653430787104867</c:v>
                </c:pt>
                <c:pt idx="77">
                  <c:v>99.778136242660537</c:v>
                </c:pt>
                <c:pt idx="78">
                  <c:v>99.976066458920641</c:v>
                </c:pt>
                <c:pt idx="79">
                  <c:v>100.21900111603644</c:v>
                </c:pt>
                <c:pt idx="80">
                  <c:v>100.4716298363374</c:v>
                </c:pt>
                <c:pt idx="81">
                  <c:v>100.6697160942842</c:v>
                </c:pt>
                <c:pt idx="82">
                  <c:v>100.77827979457579</c:v>
                </c:pt>
                <c:pt idx="83">
                  <c:v>100.8322612502955</c:v>
                </c:pt>
                <c:pt idx="84">
                  <c:v>100.85623904030936</c:v>
                </c:pt>
                <c:pt idx="85">
                  <c:v>100.87406197724246</c:v>
                </c:pt>
                <c:pt idx="86">
                  <c:v>100.91935898476039</c:v>
                </c:pt>
                <c:pt idx="87">
                  <c:v>100.94031322610687</c:v>
                </c:pt>
                <c:pt idx="88">
                  <c:v>100.88405259938015</c:v>
                </c:pt>
                <c:pt idx="89">
                  <c:v>100.7823878036105</c:v>
                </c:pt>
                <c:pt idx="90">
                  <c:v>100.64376352447424</c:v>
                </c:pt>
                <c:pt idx="91">
                  <c:v>100.49747508705215</c:v>
                </c:pt>
                <c:pt idx="92">
                  <c:v>100.40810712504812</c:v>
                </c:pt>
                <c:pt idx="93">
                  <c:v>100.32556601858418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'10_6和歌山'!$M$4:$M$97</c:f>
              <c:numCache>
                <c:formatCode>0.00</c:formatCode>
                <c:ptCount val="94"/>
                <c:pt idx="0">
                  <c:v>98.693618572428861</c:v>
                </c:pt>
                <c:pt idx="1">
                  <c:v>99.091622489193725</c:v>
                </c:pt>
                <c:pt idx="2">
                  <c:v>99.451395435591778</c:v>
                </c:pt>
                <c:pt idx="3">
                  <c:v>99.765280787085146</c:v>
                </c:pt>
                <c:pt idx="4">
                  <c:v>100.01885772536848</c:v>
                </c:pt>
                <c:pt idx="5">
                  <c:v>100.16567752961558</c:v>
                </c:pt>
                <c:pt idx="6">
                  <c:v>100.2848369213342</c:v>
                </c:pt>
                <c:pt idx="7">
                  <c:v>100.36096987265348</c:v>
                </c:pt>
                <c:pt idx="8">
                  <c:v>100.43724724477804</c:v>
                </c:pt>
                <c:pt idx="9">
                  <c:v>100.58502867942757</c:v>
                </c:pt>
                <c:pt idx="10">
                  <c:v>100.65246375273421</c:v>
                </c:pt>
                <c:pt idx="11">
                  <c:v>100.63965882214862</c:v>
                </c:pt>
                <c:pt idx="12">
                  <c:v>100.68682496563798</c:v>
                </c:pt>
                <c:pt idx="13">
                  <c:v>100.81665415422641</c:v>
                </c:pt>
                <c:pt idx="14">
                  <c:v>101.00101263746961</c:v>
                </c:pt>
                <c:pt idx="15">
                  <c:v>101.28352815981796</c:v>
                </c:pt>
                <c:pt idx="16">
                  <c:v>101.57028844249814</c:v>
                </c:pt>
                <c:pt idx="17">
                  <c:v>101.73902078792035</c:v>
                </c:pt>
                <c:pt idx="18">
                  <c:v>101.56663724104014</c:v>
                </c:pt>
                <c:pt idx="19">
                  <c:v>101.21459830611828</c:v>
                </c:pt>
                <c:pt idx="20">
                  <c:v>100.80493815861416</c:v>
                </c:pt>
                <c:pt idx="21">
                  <c:v>100.35563261782626</c:v>
                </c:pt>
                <c:pt idx="22">
                  <c:v>99.911394621889627</c:v>
                </c:pt>
                <c:pt idx="23">
                  <c:v>99.444590071302372</c:v>
                </c:pt>
                <c:pt idx="24">
                  <c:v>98.908590226467197</c:v>
                </c:pt>
                <c:pt idx="25">
                  <c:v>98.30228065228043</c:v>
                </c:pt>
                <c:pt idx="26">
                  <c:v>97.653154774882566</c:v>
                </c:pt>
                <c:pt idx="27">
                  <c:v>97.032601675588737</c:v>
                </c:pt>
                <c:pt idx="28">
                  <c:v>96.591707530106078</c:v>
                </c:pt>
                <c:pt idx="29">
                  <c:v>96.421045673995692</c:v>
                </c:pt>
                <c:pt idx="30">
                  <c:v>96.473467202641416</c:v>
                </c:pt>
                <c:pt idx="31">
                  <c:v>96.721648727209669</c:v>
                </c:pt>
                <c:pt idx="32">
                  <c:v>97.154553285887644</c:v>
                </c:pt>
                <c:pt idx="33">
                  <c:v>97.671537876880691</c:v>
                </c:pt>
                <c:pt idx="34">
                  <c:v>98.242105158448751</c:v>
                </c:pt>
                <c:pt idx="35">
                  <c:v>98.848550989649539</c:v>
                </c:pt>
                <c:pt idx="36">
                  <c:v>99.408065785946931</c:v>
                </c:pt>
                <c:pt idx="37">
                  <c:v>99.87963165374947</c:v>
                </c:pt>
                <c:pt idx="38">
                  <c:v>100.2810678805232</c:v>
                </c:pt>
                <c:pt idx="39">
                  <c:v>100.5831983473098</c:v>
                </c:pt>
                <c:pt idx="40">
                  <c:v>100.80226780996215</c:v>
                </c:pt>
                <c:pt idx="41">
                  <c:v>100.93507045536124</c:v>
                </c:pt>
                <c:pt idx="42">
                  <c:v>100.9965090705749</c:v>
                </c:pt>
                <c:pt idx="43">
                  <c:v>101.04670809023764</c:v>
                </c:pt>
                <c:pt idx="44">
                  <c:v>101.11793643089037</c:v>
                </c:pt>
                <c:pt idx="45">
                  <c:v>101.23710858341869</c:v>
                </c:pt>
                <c:pt idx="46">
                  <c:v>101.39620130389804</c:v>
                </c:pt>
                <c:pt idx="47">
                  <c:v>101.56812669181494</c:v>
                </c:pt>
                <c:pt idx="48">
                  <c:v>101.77824098295937</c:v>
                </c:pt>
                <c:pt idx="49">
                  <c:v>101.97826199195248</c:v>
                </c:pt>
                <c:pt idx="50">
                  <c:v>102.2073383786158</c:v>
                </c:pt>
                <c:pt idx="51">
                  <c:v>102.37462950895066</c:v>
                </c:pt>
                <c:pt idx="52">
                  <c:v>102.42019189711404</c:v>
                </c:pt>
                <c:pt idx="53">
                  <c:v>102.35011066689026</c:v>
                </c:pt>
                <c:pt idx="54">
                  <c:v>102.16372216762792</c:v>
                </c:pt>
                <c:pt idx="55">
                  <c:v>101.86642757944956</c:v>
                </c:pt>
                <c:pt idx="56">
                  <c:v>101.47345452159784</c:v>
                </c:pt>
                <c:pt idx="57">
                  <c:v>101.0265482709285</c:v>
                </c:pt>
                <c:pt idx="58">
                  <c:v>100.58967545483868</c:v>
                </c:pt>
                <c:pt idx="59">
                  <c:v>100.20748919218687</c:v>
                </c:pt>
                <c:pt idx="60">
                  <c:v>99.92178811608126</c:v>
                </c:pt>
                <c:pt idx="61">
                  <c:v>99.725763929213102</c:v>
                </c:pt>
                <c:pt idx="62">
                  <c:v>99.585869782747665</c:v>
                </c:pt>
                <c:pt idx="63">
                  <c:v>99.455731165098214</c:v>
                </c:pt>
                <c:pt idx="64">
                  <c:v>99.335302892577019</c:v>
                </c:pt>
                <c:pt idx="65">
                  <c:v>99.251682008696307</c:v>
                </c:pt>
                <c:pt idx="66">
                  <c:v>99.216046461261257</c:v>
                </c:pt>
                <c:pt idx="67">
                  <c:v>99.208340069973744</c:v>
                </c:pt>
                <c:pt idx="68">
                  <c:v>99.179048824206333</c:v>
                </c:pt>
                <c:pt idx="69">
                  <c:v>99.155769130600191</c:v>
                </c:pt>
                <c:pt idx="70">
                  <c:v>99.131594251838166</c:v>
                </c:pt>
                <c:pt idx="71">
                  <c:v>99.122353780023374</c:v>
                </c:pt>
                <c:pt idx="72">
                  <c:v>99.113163918472324</c:v>
                </c:pt>
                <c:pt idx="73">
                  <c:v>99.182579388336265</c:v>
                </c:pt>
                <c:pt idx="74">
                  <c:v>99.337507908074699</c:v>
                </c:pt>
                <c:pt idx="75">
                  <c:v>99.590012126859918</c:v>
                </c:pt>
                <c:pt idx="76">
                  <c:v>99.867274057542133</c:v>
                </c:pt>
                <c:pt idx="77">
                  <c:v>100.08142944646301</c:v>
                </c:pt>
                <c:pt idx="78">
                  <c:v>100.25286637711045</c:v>
                </c:pt>
                <c:pt idx="79">
                  <c:v>100.30731283433263</c:v>
                </c:pt>
                <c:pt idx="80">
                  <c:v>100.32442506848909</c:v>
                </c:pt>
                <c:pt idx="81">
                  <c:v>100.32219999195796</c:v>
                </c:pt>
                <c:pt idx="82">
                  <c:v>100.28582047505245</c:v>
                </c:pt>
                <c:pt idx="83">
                  <c:v>100.23267576174717</c:v>
                </c:pt>
                <c:pt idx="84">
                  <c:v>100.14550781302171</c:v>
                </c:pt>
                <c:pt idx="85">
                  <c:v>100.06091818892413</c:v>
                </c:pt>
                <c:pt idx="86">
                  <c:v>100.03196111067354</c:v>
                </c:pt>
                <c:pt idx="87">
                  <c:v>100.08388792198001</c:v>
                </c:pt>
                <c:pt idx="88">
                  <c:v>100.1581180139576</c:v>
                </c:pt>
                <c:pt idx="89">
                  <c:v>100.12871569995916</c:v>
                </c:pt>
                <c:pt idx="90">
                  <c:v>99.991857573728026</c:v>
                </c:pt>
                <c:pt idx="91">
                  <c:v>99.686190404809238</c:v>
                </c:pt>
                <c:pt idx="92">
                  <c:v>99.333569074952479</c:v>
                </c:pt>
                <c:pt idx="93">
                  <c:v>98.941711943683259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'10_6和歌山'!$N$4:$N$97</c:f>
              <c:numCache>
                <c:formatCode>#,##0.00_);[Red]\(#,##0.00\)</c:formatCode>
                <c:ptCount val="94"/>
                <c:pt idx="0">
                  <c:v>98.053217516887301</c:v>
                </c:pt>
                <c:pt idx="1">
                  <c:v>98.322184634097567</c:v>
                </c:pt>
                <c:pt idx="2">
                  <c:v>98.589479142964294</c:v>
                </c:pt>
                <c:pt idx="3">
                  <c:v>98.898372117242999</c:v>
                </c:pt>
                <c:pt idx="4">
                  <c:v>99.267898524198742</c:v>
                </c:pt>
                <c:pt idx="5">
                  <c:v>99.684278345525868</c:v>
                </c:pt>
                <c:pt idx="6">
                  <c:v>100.13148709783313</c:v>
                </c:pt>
                <c:pt idx="7">
                  <c:v>100.57328051616037</c:v>
                </c:pt>
                <c:pt idx="8">
                  <c:v>100.969898552902</c:v>
                </c:pt>
                <c:pt idx="9">
                  <c:v>101.30947391088677</c:v>
                </c:pt>
                <c:pt idx="10">
                  <c:v>101.5586896939744</c:v>
                </c:pt>
                <c:pt idx="11">
                  <c:v>101.70591889875472</c:v>
                </c:pt>
                <c:pt idx="12">
                  <c:v>101.80768619994582</c:v>
                </c:pt>
                <c:pt idx="13">
                  <c:v>101.91960966928917</c:v>
                </c:pt>
                <c:pt idx="14">
                  <c:v>102.0458155412353</c:v>
                </c:pt>
                <c:pt idx="15">
                  <c:v>102.14199038074518</c:v>
                </c:pt>
                <c:pt idx="16">
                  <c:v>102.20952070622691</c:v>
                </c:pt>
                <c:pt idx="17">
                  <c:v>102.25319273444944</c:v>
                </c:pt>
                <c:pt idx="18">
                  <c:v>102.28315287424313</c:v>
                </c:pt>
                <c:pt idx="19">
                  <c:v>102.28812989364965</c:v>
                </c:pt>
                <c:pt idx="20">
                  <c:v>102.2695017315891</c:v>
                </c:pt>
                <c:pt idx="21">
                  <c:v>102.15687810286475</c:v>
                </c:pt>
                <c:pt idx="22">
                  <c:v>101.90076975309164</c:v>
                </c:pt>
                <c:pt idx="23">
                  <c:v>101.497327844723</c:v>
                </c:pt>
                <c:pt idx="24">
                  <c:v>100.96849906458259</c:v>
                </c:pt>
                <c:pt idx="25">
                  <c:v>100.35871904109914</c:v>
                </c:pt>
                <c:pt idx="26">
                  <c:v>99.689458707052523</c:v>
                </c:pt>
                <c:pt idx="27">
                  <c:v>99.017202059210305</c:v>
                </c:pt>
                <c:pt idx="28">
                  <c:v>98.452541490042691</c:v>
                </c:pt>
                <c:pt idx="29">
                  <c:v>98.024493381232176</c:v>
                </c:pt>
                <c:pt idx="30">
                  <c:v>97.662957318515993</c:v>
                </c:pt>
                <c:pt idx="31">
                  <c:v>97.341920162294713</c:v>
                </c:pt>
                <c:pt idx="32">
                  <c:v>97.102256629802838</c:v>
                </c:pt>
                <c:pt idx="33">
                  <c:v>97.008715220184612</c:v>
                </c:pt>
                <c:pt idx="34">
                  <c:v>97.126143646206472</c:v>
                </c:pt>
                <c:pt idx="35">
                  <c:v>97.404847645860286</c:v>
                </c:pt>
                <c:pt idx="36">
                  <c:v>97.749625112913606</c:v>
                </c:pt>
                <c:pt idx="37">
                  <c:v>98.080222640254519</c:v>
                </c:pt>
                <c:pt idx="38">
                  <c:v>98.355597449339342</c:v>
                </c:pt>
                <c:pt idx="39">
                  <c:v>98.576372712030533</c:v>
                </c:pt>
                <c:pt idx="40">
                  <c:v>98.776349367525242</c:v>
                </c:pt>
                <c:pt idx="41">
                  <c:v>98.939961416807947</c:v>
                </c:pt>
                <c:pt idx="42">
                  <c:v>99.001390515099857</c:v>
                </c:pt>
                <c:pt idx="43">
                  <c:v>98.960965905734085</c:v>
                </c:pt>
                <c:pt idx="44">
                  <c:v>98.883328486406867</c:v>
                </c:pt>
                <c:pt idx="45">
                  <c:v>98.84997524958365</c:v>
                </c:pt>
                <c:pt idx="46">
                  <c:v>98.942730099354421</c:v>
                </c:pt>
                <c:pt idx="47">
                  <c:v>99.13162546168131</c:v>
                </c:pt>
                <c:pt idx="48">
                  <c:v>99.350600813107604</c:v>
                </c:pt>
                <c:pt idx="49">
                  <c:v>99.575086013876515</c:v>
                </c:pt>
                <c:pt idx="50">
                  <c:v>99.822788605910162</c:v>
                </c:pt>
                <c:pt idx="51">
                  <c:v>100.10683153418786</c:v>
                </c:pt>
                <c:pt idx="52">
                  <c:v>100.4026529626138</c:v>
                </c:pt>
                <c:pt idx="53">
                  <c:v>100.68115064435246</c:v>
                </c:pt>
                <c:pt idx="54">
                  <c:v>100.91268594023559</c:v>
                </c:pt>
                <c:pt idx="55">
                  <c:v>101.09029529691436</c:v>
                </c:pt>
                <c:pt idx="56">
                  <c:v>101.19213381477269</c:v>
                </c:pt>
                <c:pt idx="57">
                  <c:v>101.19327405111787</c:v>
                </c:pt>
                <c:pt idx="58">
                  <c:v>101.08004656227368</c:v>
                </c:pt>
                <c:pt idx="59">
                  <c:v>100.85545501522884</c:v>
                </c:pt>
                <c:pt idx="60">
                  <c:v>100.57223056884762</c:v>
                </c:pt>
                <c:pt idx="61">
                  <c:v>100.30496298400291</c:v>
                </c:pt>
                <c:pt idx="62">
                  <c:v>100.10861996794389</c:v>
                </c:pt>
                <c:pt idx="63">
                  <c:v>99.982119320758258</c:v>
                </c:pt>
                <c:pt idx="64">
                  <c:v>99.882786953017643</c:v>
                </c:pt>
                <c:pt idx="65">
                  <c:v>99.796189054204362</c:v>
                </c:pt>
                <c:pt idx="66">
                  <c:v>99.759285166026388</c:v>
                </c:pt>
                <c:pt idx="67">
                  <c:v>99.778123515466007</c:v>
                </c:pt>
                <c:pt idx="68">
                  <c:v>99.834338102520292</c:v>
                </c:pt>
                <c:pt idx="69">
                  <c:v>99.891209559317417</c:v>
                </c:pt>
                <c:pt idx="70">
                  <c:v>99.907215054509663</c:v>
                </c:pt>
                <c:pt idx="71">
                  <c:v>99.896456599255572</c:v>
                </c:pt>
                <c:pt idx="72">
                  <c:v>99.904570604418936</c:v>
                </c:pt>
                <c:pt idx="73">
                  <c:v>99.943876591000972</c:v>
                </c:pt>
                <c:pt idx="74">
                  <c:v>100.02310388526134</c:v>
                </c:pt>
                <c:pt idx="75">
                  <c:v>100.13755473417092</c:v>
                </c:pt>
                <c:pt idx="76">
                  <c:v>100.23204930594687</c:v>
                </c:pt>
                <c:pt idx="77">
                  <c:v>100.29180910351987</c:v>
                </c:pt>
                <c:pt idx="78">
                  <c:v>100.32612101690727</c:v>
                </c:pt>
                <c:pt idx="79">
                  <c:v>100.35540928834</c:v>
                </c:pt>
                <c:pt idx="80">
                  <c:v>100.38329951214013</c:v>
                </c:pt>
                <c:pt idx="81">
                  <c:v>100.40124969264016</c:v>
                </c:pt>
                <c:pt idx="82">
                  <c:v>100.4190623858555</c:v>
                </c:pt>
                <c:pt idx="83">
                  <c:v>100.44737760769017</c:v>
                </c:pt>
                <c:pt idx="84">
                  <c:v>100.48388206059217</c:v>
                </c:pt>
                <c:pt idx="85">
                  <c:v>100.50409789081421</c:v>
                </c:pt>
                <c:pt idx="86">
                  <c:v>100.5007131419104</c:v>
                </c:pt>
                <c:pt idx="87">
                  <c:v>100.46948902969083</c:v>
                </c:pt>
                <c:pt idx="88">
                  <c:v>100.42148575373474</c:v>
                </c:pt>
                <c:pt idx="89">
                  <c:v>100.35364032810274</c:v>
                </c:pt>
                <c:pt idx="90">
                  <c:v>100.26227040907868</c:v>
                </c:pt>
                <c:pt idx="91">
                  <c:v>100.137503302865</c:v>
                </c:pt>
                <c:pt idx="92">
                  <c:v>99.981654543952999</c:v>
                </c:pt>
                <c:pt idx="93">
                  <c:v>99.799588544605271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'10_7福井'!$M$4:$M$97</c:f>
              <c:numCache>
                <c:formatCode>0.00</c:formatCode>
                <c:ptCount val="94"/>
                <c:pt idx="0">
                  <c:v>98.579268580199965</c:v>
                </c:pt>
                <c:pt idx="1">
                  <c:v>99.318802310666257</c:v>
                </c:pt>
                <c:pt idx="2">
                  <c:v>100.01058383928869</c:v>
                </c:pt>
                <c:pt idx="3">
                  <c:v>100.56305345544676</c:v>
                </c:pt>
                <c:pt idx="4">
                  <c:v>100.95625370953461</c:v>
                </c:pt>
                <c:pt idx="5">
                  <c:v>101.15083687553044</c:v>
                </c:pt>
                <c:pt idx="6">
                  <c:v>101.23480150472813</c:v>
                </c:pt>
                <c:pt idx="7">
                  <c:v>101.231639604872</c:v>
                </c:pt>
                <c:pt idx="8">
                  <c:v>101.16402295261274</c:v>
                </c:pt>
                <c:pt idx="9">
                  <c:v>101.09824161397405</c:v>
                </c:pt>
                <c:pt idx="10">
                  <c:v>100.94328239768507</c:v>
                </c:pt>
                <c:pt idx="11">
                  <c:v>100.71701587623276</c:v>
                </c:pt>
                <c:pt idx="12">
                  <c:v>100.49835611892856</c:v>
                </c:pt>
                <c:pt idx="13">
                  <c:v>100.34785187925891</c:v>
                </c:pt>
                <c:pt idx="14">
                  <c:v>100.28364001019688</c:v>
                </c:pt>
                <c:pt idx="15">
                  <c:v>100.37062390792391</c:v>
                </c:pt>
                <c:pt idx="16">
                  <c:v>100.5260280373513</c:v>
                </c:pt>
                <c:pt idx="17">
                  <c:v>100.59749379873401</c:v>
                </c:pt>
                <c:pt idx="18">
                  <c:v>100.45704374058027</c:v>
                </c:pt>
                <c:pt idx="19">
                  <c:v>100.22222114641035</c:v>
                </c:pt>
                <c:pt idx="20">
                  <c:v>99.978099857848008</c:v>
                </c:pt>
                <c:pt idx="21">
                  <c:v>99.691029901076604</c:v>
                </c:pt>
                <c:pt idx="22">
                  <c:v>99.406791928426998</c:v>
                </c:pt>
                <c:pt idx="23">
                  <c:v>99.086598184592248</c:v>
                </c:pt>
                <c:pt idx="24">
                  <c:v>98.646052394898874</c:v>
                </c:pt>
                <c:pt idx="25">
                  <c:v>98.109225977939147</c:v>
                </c:pt>
                <c:pt idx="26">
                  <c:v>97.503556591081235</c:v>
                </c:pt>
                <c:pt idx="27">
                  <c:v>96.87242736387725</c:v>
                </c:pt>
                <c:pt idx="28">
                  <c:v>96.405511447305102</c:v>
                </c:pt>
                <c:pt idx="29">
                  <c:v>96.239096109179727</c:v>
                </c:pt>
                <c:pt idx="30">
                  <c:v>96.369586584417817</c:v>
                </c:pt>
                <c:pt idx="31">
                  <c:v>96.755867866539489</c:v>
                </c:pt>
                <c:pt idx="32">
                  <c:v>97.377396629490235</c:v>
                </c:pt>
                <c:pt idx="33">
                  <c:v>98.114532047504071</c:v>
                </c:pt>
                <c:pt idx="34">
                  <c:v>98.885443531833971</c:v>
                </c:pt>
                <c:pt idx="35">
                  <c:v>99.663089323157408</c:v>
                </c:pt>
                <c:pt idx="36">
                  <c:v>100.38079851946684</c:v>
                </c:pt>
                <c:pt idx="37">
                  <c:v>100.98930656624111</c:v>
                </c:pt>
                <c:pt idx="38">
                  <c:v>101.45604099571111</c:v>
                </c:pt>
                <c:pt idx="39">
                  <c:v>101.74763665482472</c:v>
                </c:pt>
                <c:pt idx="40">
                  <c:v>101.87574160844298</c:v>
                </c:pt>
                <c:pt idx="41">
                  <c:v>101.88271148006602</c:v>
                </c:pt>
                <c:pt idx="42">
                  <c:v>101.78657039389577</c:v>
                </c:pt>
                <c:pt idx="43">
                  <c:v>101.64388051037137</c:v>
                </c:pt>
                <c:pt idx="44">
                  <c:v>101.51450772881448</c:v>
                </c:pt>
                <c:pt idx="45">
                  <c:v>101.45372642694228</c:v>
                </c:pt>
                <c:pt idx="46">
                  <c:v>101.46526303856452</c:v>
                </c:pt>
                <c:pt idx="47">
                  <c:v>101.52311805765285</c:v>
                </c:pt>
                <c:pt idx="48">
                  <c:v>101.6164843392048</c:v>
                </c:pt>
                <c:pt idx="49">
                  <c:v>101.67298598790781</c:v>
                </c:pt>
                <c:pt idx="50">
                  <c:v>101.72821515876451</c:v>
                </c:pt>
                <c:pt idx="51">
                  <c:v>101.7583428052029</c:v>
                </c:pt>
                <c:pt idx="52">
                  <c:v>101.73794960709951</c:v>
                </c:pt>
                <c:pt idx="53">
                  <c:v>101.6365633088392</c:v>
                </c:pt>
                <c:pt idx="54">
                  <c:v>101.44392828961905</c:v>
                </c:pt>
                <c:pt idx="55">
                  <c:v>101.15274899251769</c:v>
                </c:pt>
                <c:pt idx="56">
                  <c:v>100.75446746457307</c:v>
                </c:pt>
                <c:pt idx="57">
                  <c:v>100.3330195555707</c:v>
                </c:pt>
                <c:pt idx="58">
                  <c:v>99.967022836965981</c:v>
                </c:pt>
                <c:pt idx="59">
                  <c:v>99.662229314628405</c:v>
                </c:pt>
                <c:pt idx="60">
                  <c:v>99.435959346511297</c:v>
                </c:pt>
                <c:pt idx="61">
                  <c:v>99.263547117120893</c:v>
                </c:pt>
                <c:pt idx="62">
                  <c:v>99.143204008848642</c:v>
                </c:pt>
                <c:pt idx="63">
                  <c:v>99.091915481957017</c:v>
                </c:pt>
                <c:pt idx="64">
                  <c:v>99.07982891144448</c:v>
                </c:pt>
                <c:pt idx="65">
                  <c:v>99.103668959523787</c:v>
                </c:pt>
                <c:pt idx="66">
                  <c:v>99.157955999079448</c:v>
                </c:pt>
                <c:pt idx="67">
                  <c:v>99.21399883402924</c:v>
                </c:pt>
                <c:pt idx="68">
                  <c:v>99.212671651478118</c:v>
                </c:pt>
                <c:pt idx="69">
                  <c:v>99.182531454138939</c:v>
                </c:pt>
                <c:pt idx="70">
                  <c:v>99.118250502429504</c:v>
                </c:pt>
                <c:pt idx="71">
                  <c:v>99.031196740493286</c:v>
                </c:pt>
                <c:pt idx="72">
                  <c:v>98.955617933805414</c:v>
                </c:pt>
                <c:pt idx="73">
                  <c:v>99.000735240624763</c:v>
                </c:pt>
                <c:pt idx="74">
                  <c:v>99.159441332283478</c:v>
                </c:pt>
                <c:pt idx="75">
                  <c:v>99.450087472046022</c:v>
                </c:pt>
                <c:pt idx="76">
                  <c:v>99.77766431850614</c:v>
                </c:pt>
                <c:pt idx="77">
                  <c:v>100.01005158196669</c:v>
                </c:pt>
                <c:pt idx="78">
                  <c:v>100.1843614018815</c:v>
                </c:pt>
                <c:pt idx="79">
                  <c:v>100.22495750593829</c:v>
                </c:pt>
                <c:pt idx="80">
                  <c:v>100.20624649247731</c:v>
                </c:pt>
                <c:pt idx="81">
                  <c:v>100.17212556800673</c:v>
                </c:pt>
                <c:pt idx="82">
                  <c:v>100.1348445268913</c:v>
                </c:pt>
                <c:pt idx="83">
                  <c:v>100.12030896727644</c:v>
                </c:pt>
                <c:pt idx="84">
                  <c:v>100.10998787098926</c:v>
                </c:pt>
                <c:pt idx="85">
                  <c:v>100.10224069054115</c:v>
                </c:pt>
                <c:pt idx="86">
                  <c:v>100.13903423519929</c:v>
                </c:pt>
                <c:pt idx="87">
                  <c:v>100.24722195392467</c:v>
                </c:pt>
                <c:pt idx="88">
                  <c:v>100.36532483828496</c:v>
                </c:pt>
                <c:pt idx="89">
                  <c:v>100.41177700996836</c:v>
                </c:pt>
                <c:pt idx="90">
                  <c:v>100.36180021460794</c:v>
                </c:pt>
                <c:pt idx="91">
                  <c:v>100.20583788684586</c:v>
                </c:pt>
                <c:pt idx="92">
                  <c:v>100.07688129561809</c:v>
                </c:pt>
                <c:pt idx="93">
                  <c:v>99.990095914051338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'10_7福井'!$L$4:$L$97</c:f>
              <c:strCache>
                <c:ptCount val="94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</c:strCache>
            </c:strRef>
          </c:cat>
          <c:val>
            <c:numRef>
              <c:f>'10_7福井'!$N$5:$N$97</c:f>
              <c:numCache>
                <c:formatCode>#,##0.00_);[Red]\(#,##0.00\)</c:formatCode>
                <c:ptCount val="93"/>
                <c:pt idx="0">
                  <c:v>99.756924318717878</c:v>
                </c:pt>
                <c:pt idx="1">
                  <c:v>100.18480127336703</c:v>
                </c:pt>
                <c:pt idx="2">
                  <c:v>100.62062054927014</c:v>
                </c:pt>
                <c:pt idx="3">
                  <c:v>101.02370657341343</c:v>
                </c:pt>
                <c:pt idx="4">
                  <c:v>101.36113750504256</c:v>
                </c:pt>
                <c:pt idx="5">
                  <c:v>101.59502201419245</c:v>
                </c:pt>
                <c:pt idx="6">
                  <c:v>101.72766600952434</c:v>
                </c:pt>
                <c:pt idx="7">
                  <c:v>101.76219913839732</c:v>
                </c:pt>
                <c:pt idx="8">
                  <c:v>101.74494298135104</c:v>
                </c:pt>
                <c:pt idx="9">
                  <c:v>101.7105856780056</c:v>
                </c:pt>
                <c:pt idx="10">
                  <c:v>101.66625108967365</c:v>
                </c:pt>
                <c:pt idx="11">
                  <c:v>101.60993162711573</c:v>
                </c:pt>
                <c:pt idx="12">
                  <c:v>101.53996090855587</c:v>
                </c:pt>
                <c:pt idx="13">
                  <c:v>101.44187933599903</c:v>
                </c:pt>
                <c:pt idx="14">
                  <c:v>101.30363300963448</c:v>
                </c:pt>
                <c:pt idx="15">
                  <c:v>101.14104504412103</c:v>
                </c:pt>
                <c:pt idx="16">
                  <c:v>100.93261876762776</c:v>
                </c:pt>
                <c:pt idx="17">
                  <c:v>100.7313861085954</c:v>
                </c:pt>
                <c:pt idx="18">
                  <c:v>100.54206996620063</c:v>
                </c:pt>
                <c:pt idx="19">
                  <c:v>100.36549205727613</c:v>
                </c:pt>
                <c:pt idx="20">
                  <c:v>100.17304474988561</c:v>
                </c:pt>
                <c:pt idx="21">
                  <c:v>99.951058503455528</c:v>
                </c:pt>
                <c:pt idx="22">
                  <c:v>99.66340034298139</c:v>
                </c:pt>
                <c:pt idx="23">
                  <c:v>99.261491529675126</c:v>
                </c:pt>
                <c:pt idx="24">
                  <c:v>98.721878743413498</c:v>
                </c:pt>
                <c:pt idx="25">
                  <c:v>98.056571952228751</c:v>
                </c:pt>
                <c:pt idx="26">
                  <c:v>97.341480518111453</c:v>
                </c:pt>
                <c:pt idx="27">
                  <c:v>96.695109871629995</c:v>
                </c:pt>
                <c:pt idx="28">
                  <c:v>96.234452185131488</c:v>
                </c:pt>
                <c:pt idx="29">
                  <c:v>96.011985322766321</c:v>
                </c:pt>
                <c:pt idx="30">
                  <c:v>96.024677620002265</c:v>
                </c:pt>
                <c:pt idx="31">
                  <c:v>96.230787819994077</c:v>
                </c:pt>
                <c:pt idx="32">
                  <c:v>96.567155164391863</c:v>
                </c:pt>
                <c:pt idx="33">
                  <c:v>96.956813374743504</c:v>
                </c:pt>
                <c:pt idx="34">
                  <c:v>97.379086859105911</c:v>
                </c:pt>
                <c:pt idx="35">
                  <c:v>97.840864207689066</c:v>
                </c:pt>
                <c:pt idx="36">
                  <c:v>98.342973599239343</c:v>
                </c:pt>
                <c:pt idx="37">
                  <c:v>98.858859334579293</c:v>
                </c:pt>
                <c:pt idx="38">
                  <c:v>99.361130591823382</c:v>
                </c:pt>
                <c:pt idx="39">
                  <c:v>99.805977287709595</c:v>
                </c:pt>
                <c:pt idx="40">
                  <c:v>100.18728855289058</c:v>
                </c:pt>
                <c:pt idx="41">
                  <c:v>100.47955804906663</c:v>
                </c:pt>
                <c:pt idx="42">
                  <c:v>100.64904673885708</c:v>
                </c:pt>
                <c:pt idx="43">
                  <c:v>100.75093836750051</c:v>
                </c:pt>
                <c:pt idx="44">
                  <c:v>100.82463605628378</c:v>
                </c:pt>
                <c:pt idx="45">
                  <c:v>100.90003493182537</c:v>
                </c:pt>
                <c:pt idx="46">
                  <c:v>100.9992524075267</c:v>
                </c:pt>
                <c:pt idx="47">
                  <c:v>101.11819591532429</c:v>
                </c:pt>
                <c:pt idx="48">
                  <c:v>101.24743971012701</c:v>
                </c:pt>
                <c:pt idx="49">
                  <c:v>101.37563049641457</c:v>
                </c:pt>
                <c:pt idx="50">
                  <c:v>101.49356629729752</c:v>
                </c:pt>
                <c:pt idx="51">
                  <c:v>101.57746187817564</c:v>
                </c:pt>
                <c:pt idx="52">
                  <c:v>101.60926097592757</c:v>
                </c:pt>
                <c:pt idx="53">
                  <c:v>101.55884508153642</c:v>
                </c:pt>
                <c:pt idx="54">
                  <c:v>101.41652956490226</c:v>
                </c:pt>
                <c:pt idx="55">
                  <c:v>101.17686923964168</c:v>
                </c:pt>
                <c:pt idx="56">
                  <c:v>100.87257493220672</c:v>
                </c:pt>
                <c:pt idx="57">
                  <c:v>100.52972590789842</c:v>
                </c:pt>
                <c:pt idx="58">
                  <c:v>100.17922455953409</c:v>
                </c:pt>
                <c:pt idx="59">
                  <c:v>99.854830433131852</c:v>
                </c:pt>
                <c:pt idx="60">
                  <c:v>99.589438247263928</c:v>
                </c:pt>
                <c:pt idx="61">
                  <c:v>99.423798868443697</c:v>
                </c:pt>
                <c:pt idx="62">
                  <c:v>99.370751028582546</c:v>
                </c:pt>
                <c:pt idx="63">
                  <c:v>99.394053152562449</c:v>
                </c:pt>
                <c:pt idx="64">
                  <c:v>99.456262176866872</c:v>
                </c:pt>
                <c:pt idx="65">
                  <c:v>99.547728351075335</c:v>
                </c:pt>
                <c:pt idx="66">
                  <c:v>99.632718596445912</c:v>
                </c:pt>
                <c:pt idx="67">
                  <c:v>99.699187894427993</c:v>
                </c:pt>
                <c:pt idx="68">
                  <c:v>99.74181636436856</c:v>
                </c:pt>
                <c:pt idx="69">
                  <c:v>99.752899222972644</c:v>
                </c:pt>
                <c:pt idx="70">
                  <c:v>99.742438379736114</c:v>
                </c:pt>
                <c:pt idx="71">
                  <c:v>99.740507878923353</c:v>
                </c:pt>
                <c:pt idx="72">
                  <c:v>99.780680671344726</c:v>
                </c:pt>
                <c:pt idx="73">
                  <c:v>99.868297265155036</c:v>
                </c:pt>
                <c:pt idx="74">
                  <c:v>99.986795627612352</c:v>
                </c:pt>
                <c:pt idx="75">
                  <c:v>100.10171527511383</c:v>
                </c:pt>
                <c:pt idx="76">
                  <c:v>100.18141091550501</c:v>
                </c:pt>
                <c:pt idx="77">
                  <c:v>100.24131971983877</c:v>
                </c:pt>
                <c:pt idx="78">
                  <c:v>100.27299245127389</c:v>
                </c:pt>
                <c:pt idx="79">
                  <c:v>100.29846596732823</c:v>
                </c:pt>
                <c:pt idx="80">
                  <c:v>100.3128171489944</c:v>
                </c:pt>
                <c:pt idx="81">
                  <c:v>100.31490799616242</c:v>
                </c:pt>
                <c:pt idx="82">
                  <c:v>100.2938353980208</c:v>
                </c:pt>
                <c:pt idx="83">
                  <c:v>100.25807977741981</c:v>
                </c:pt>
                <c:pt idx="84">
                  <c:v>100.2245152454912</c:v>
                </c:pt>
                <c:pt idx="85">
                  <c:v>100.22410205075387</c:v>
                </c:pt>
                <c:pt idx="86">
                  <c:v>100.26143319662604</c:v>
                </c:pt>
                <c:pt idx="87">
                  <c:v>100.32243226965929</c:v>
                </c:pt>
                <c:pt idx="88">
                  <c:v>100.37477952838834</c:v>
                </c:pt>
                <c:pt idx="89">
                  <c:v>100.38710392083104</c:v>
                </c:pt>
                <c:pt idx="90">
                  <c:v>100.34785689751354</c:v>
                </c:pt>
                <c:pt idx="91">
                  <c:v>100.27748286761592</c:v>
                </c:pt>
                <c:pt idx="92">
                  <c:v>100.1806753232805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2</xdr:row>
      <xdr:rowOff>82271</xdr:rowOff>
    </xdr:from>
    <xdr:to>
      <xdr:col>14</xdr:col>
      <xdr:colOff>371698</xdr:colOff>
      <xdr:row>22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36626</xdr:colOff>
      <xdr:row>2</xdr:row>
      <xdr:rowOff>25121</xdr:rowOff>
    </xdr:from>
    <xdr:to>
      <xdr:col>14</xdr:col>
      <xdr:colOff>270098</xdr:colOff>
      <xdr:row>22</xdr:row>
      <xdr:rowOff>95671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5A19329-229C-4A96-9658-3C0634065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101438</xdr:colOff>
      <xdr:row>23</xdr:row>
      <xdr:rowOff>102539</xdr:rowOff>
    </xdr:from>
    <xdr:to>
      <xdr:col>15</xdr:col>
      <xdr:colOff>330362</xdr:colOff>
      <xdr:row>43</xdr:row>
      <xdr:rowOff>94312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3E99D20-98FB-B4C5-500A-ABF15066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38" y="4572939"/>
          <a:ext cx="7321874" cy="318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40</xdr:row>
      <xdr:rowOff>0</xdr:rowOff>
    </xdr:from>
    <xdr:to>
      <xdr:col>28</xdr:col>
      <xdr:colOff>203200</xdr:colOff>
      <xdr:row>55</xdr:row>
      <xdr:rowOff>127000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5119315-CBF2-65B6-A4B2-EEE364530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380C2F2-CE22-7486-16A1-9548E886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</xdr:row>
      <xdr:rowOff>0</xdr:rowOff>
    </xdr:from>
    <xdr:to>
      <xdr:col>29</xdr:col>
      <xdr:colOff>444500</xdr:colOff>
      <xdr:row>76</xdr:row>
      <xdr:rowOff>44450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128E60-4F18-AA9C-4521-123BD399D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5758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topLeftCell="A24"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832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75" t="s">
        <v>1483</v>
      </c>
      <c r="C16" s="2775"/>
      <c r="D16" s="2775"/>
      <c r="E16" s="2775"/>
      <c r="F16" s="2775"/>
      <c r="G16" s="2775"/>
      <c r="H16" s="38"/>
    </row>
    <row r="17" spans="1:8" ht="23.5">
      <c r="A17" s="38"/>
      <c r="B17" s="206"/>
      <c r="C17" s="38"/>
      <c r="D17" s="2190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76">
        <v>46032</v>
      </c>
      <c r="D35" s="2776"/>
      <c r="E35" s="2776"/>
      <c r="F35" s="2776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77" t="s">
        <v>431</v>
      </c>
      <c r="C44" s="2777"/>
      <c r="D44" s="2777"/>
      <c r="E44" s="2777"/>
      <c r="F44" s="2777"/>
      <c r="G44" s="2777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K18" sqref="K18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824" t="s">
        <v>144</v>
      </c>
      <c r="C2" s="2820"/>
      <c r="D2" s="2829" t="s">
        <v>142</v>
      </c>
      <c r="E2" s="2830"/>
      <c r="F2" s="2831"/>
      <c r="G2" s="2833" t="s">
        <v>143</v>
      </c>
      <c r="H2" s="2833"/>
      <c r="I2" s="2833"/>
      <c r="J2" s="2832" t="s">
        <v>277</v>
      </c>
      <c r="K2" s="2831"/>
      <c r="L2" s="12"/>
    </row>
    <row r="3" spans="1:23" ht="13.5" thickBot="1">
      <c r="A3" s="61"/>
      <c r="B3" s="2834"/>
      <c r="C3" s="2835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836" t="s">
        <v>370</v>
      </c>
      <c r="C12" s="2837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0" workbookViewId="0">
      <selection activeCell="O15" sqref="O15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839" t="s">
        <v>371</v>
      </c>
      <c r="C3" s="2840"/>
      <c r="D3" s="2841"/>
      <c r="E3" s="2841"/>
      <c r="F3" s="2845" t="s">
        <v>375</v>
      </c>
      <c r="G3" s="2841"/>
      <c r="H3" s="2846"/>
      <c r="I3" s="2847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842" t="s">
        <v>374</v>
      </c>
      <c r="C4" s="2843"/>
      <c r="D4" s="71" t="s">
        <v>103</v>
      </c>
      <c r="E4" s="72" t="s">
        <v>372</v>
      </c>
      <c r="F4" s="2844" t="s">
        <v>374</v>
      </c>
      <c r="G4" s="2843"/>
      <c r="H4" s="73" t="s">
        <v>103</v>
      </c>
      <c r="I4" s="2848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838" t="s">
        <v>376</v>
      </c>
      <c r="C19" s="2838"/>
      <c r="D19" s="2838"/>
      <c r="E19" s="2838"/>
      <c r="F19" s="2838"/>
      <c r="G19" s="2838"/>
      <c r="H19" s="2838"/>
      <c r="I19" s="2838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4" activePane="bottomRight" state="frozen"/>
      <selection pane="topRight" activeCell="C1" sqref="C1"/>
      <selection pane="bottomLeft" activeCell="A7" sqref="A7"/>
      <selection pane="bottomRight" activeCell="Q437" sqref="Q437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863</v>
      </c>
      <c r="B1" s="24"/>
      <c r="C1" s="24"/>
      <c r="D1" s="24"/>
      <c r="E1" s="24"/>
      <c r="F1" s="44"/>
      <c r="G1" s="24"/>
      <c r="H1" s="24"/>
      <c r="I1" s="23" t="s">
        <v>864</v>
      </c>
      <c r="J1" s="24"/>
      <c r="R1" s="24"/>
    </row>
    <row r="2" spans="1:18">
      <c r="A2" s="131" t="s">
        <v>26</v>
      </c>
      <c r="B2" s="140"/>
      <c r="C2" s="2851" t="s">
        <v>1424</v>
      </c>
      <c r="D2" s="2851"/>
      <c r="E2" s="2852"/>
      <c r="F2" s="2859" t="s">
        <v>865</v>
      </c>
      <c r="G2" s="132"/>
      <c r="H2" s="24"/>
      <c r="I2" s="131" t="s">
        <v>26</v>
      </c>
      <c r="J2" s="140"/>
      <c r="K2" s="2861" t="s">
        <v>855</v>
      </c>
      <c r="L2" s="2861"/>
      <c r="M2" s="2861"/>
      <c r="N2" s="2872" t="s">
        <v>1230</v>
      </c>
      <c r="O2" s="2851"/>
      <c r="P2" s="2873"/>
      <c r="Q2" s="2862" t="s">
        <v>865</v>
      </c>
      <c r="R2" s="1054"/>
    </row>
    <row r="3" spans="1:18">
      <c r="A3" s="85" t="s">
        <v>472</v>
      </c>
      <c r="B3" s="96"/>
      <c r="C3" s="2853" t="s">
        <v>866</v>
      </c>
      <c r="D3" s="2855" t="s">
        <v>865</v>
      </c>
      <c r="E3" s="2857" t="s">
        <v>867</v>
      </c>
      <c r="F3" s="2860"/>
      <c r="G3" s="133" t="s">
        <v>868</v>
      </c>
      <c r="H3" s="24"/>
      <c r="I3" s="85" t="s">
        <v>472</v>
      </c>
      <c r="J3" s="96"/>
      <c r="K3" s="2849" t="s">
        <v>866</v>
      </c>
      <c r="L3" s="2868" t="s">
        <v>865</v>
      </c>
      <c r="M3" s="2870" t="s">
        <v>867</v>
      </c>
      <c r="N3" s="2864" t="s">
        <v>866</v>
      </c>
      <c r="O3" s="2855" t="s">
        <v>865</v>
      </c>
      <c r="P3" s="2866" t="s">
        <v>867</v>
      </c>
      <c r="Q3" s="2863"/>
      <c r="R3" s="1055" t="s">
        <v>868</v>
      </c>
    </row>
    <row r="4" spans="1:18" ht="13.5" thickBot="1">
      <c r="A4" s="142" t="s">
        <v>97</v>
      </c>
      <c r="B4" s="102"/>
      <c r="C4" s="2854"/>
      <c r="D4" s="2856"/>
      <c r="E4" s="2858"/>
      <c r="F4" s="144" t="s">
        <v>869</v>
      </c>
      <c r="G4" s="143"/>
      <c r="H4" s="24"/>
      <c r="I4" s="142" t="s">
        <v>97</v>
      </c>
      <c r="J4" s="102"/>
      <c r="K4" s="2850"/>
      <c r="L4" s="2869"/>
      <c r="M4" s="2871"/>
      <c r="N4" s="2865"/>
      <c r="O4" s="2856"/>
      <c r="P4" s="2867"/>
      <c r="Q4" s="1708" t="s">
        <v>869</v>
      </c>
      <c r="R4" s="1056"/>
    </row>
    <row r="5" spans="1:18">
      <c r="A5" s="112" t="s">
        <v>19</v>
      </c>
      <c r="B5" s="120" t="s">
        <v>3</v>
      </c>
      <c r="C5" s="1779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101.1</v>
      </c>
      <c r="O5" s="1057">
        <v>112.2</v>
      </c>
      <c r="P5" s="1712">
        <v>106.9</v>
      </c>
      <c r="Q5" s="1182"/>
      <c r="R5" s="1058"/>
    </row>
    <row r="6" spans="1:18">
      <c r="A6" s="112">
        <v>1990</v>
      </c>
      <c r="B6" s="120" t="s">
        <v>4</v>
      </c>
      <c r="C6" s="1779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101.8</v>
      </c>
      <c r="O6" s="1057">
        <v>112.6</v>
      </c>
      <c r="P6" s="1712">
        <v>107.1</v>
      </c>
      <c r="Q6" s="1182"/>
      <c r="R6" s="1058"/>
    </row>
    <row r="7" spans="1:18">
      <c r="A7" s="112"/>
      <c r="B7" s="120" t="s">
        <v>5</v>
      </c>
      <c r="C7" s="1779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100.9</v>
      </c>
      <c r="O7" s="1057">
        <v>112.5</v>
      </c>
      <c r="P7" s="1712">
        <v>107.2</v>
      </c>
      <c r="Q7" s="1182"/>
      <c r="R7" s="1058"/>
    </row>
    <row r="8" spans="1:18">
      <c r="A8" s="112"/>
      <c r="B8" s="120" t="s">
        <v>6</v>
      </c>
      <c r="C8" s="1779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101.5</v>
      </c>
      <c r="O8" s="1057">
        <v>113.3</v>
      </c>
      <c r="P8" s="1712">
        <v>107.2</v>
      </c>
      <c r="Q8" s="1182"/>
      <c r="R8" s="1058"/>
    </row>
    <row r="9" spans="1:18">
      <c r="A9" s="112"/>
      <c r="B9" s="120" t="s">
        <v>7</v>
      </c>
      <c r="C9" s="1779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103</v>
      </c>
      <c r="O9" s="1057">
        <v>115</v>
      </c>
      <c r="P9" s="1712">
        <v>107.3</v>
      </c>
      <c r="Q9" s="1182"/>
      <c r="R9" s="1058"/>
    </row>
    <row r="10" spans="1:18">
      <c r="A10" s="112"/>
      <c r="B10" s="120" t="s">
        <v>8</v>
      </c>
      <c r="C10" s="1779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102.1</v>
      </c>
      <c r="O10" s="1057">
        <v>115.7</v>
      </c>
      <c r="P10" s="1712">
        <v>107.3</v>
      </c>
      <c r="Q10" s="1182"/>
      <c r="R10" s="1058"/>
    </row>
    <row r="11" spans="1:18">
      <c r="A11" s="112"/>
      <c r="B11" s="120" t="s">
        <v>9</v>
      </c>
      <c r="C11" s="1779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101.1</v>
      </c>
      <c r="O11" s="1057">
        <v>116</v>
      </c>
      <c r="P11" s="1712">
        <v>106.9</v>
      </c>
      <c r="Q11" s="1182"/>
      <c r="R11" s="1058"/>
    </row>
    <row r="12" spans="1:18">
      <c r="A12" s="112"/>
      <c r="B12" s="120" t="s">
        <v>10</v>
      </c>
      <c r="C12" s="1779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100.1</v>
      </c>
      <c r="O12" s="1057">
        <v>115.7</v>
      </c>
      <c r="P12" s="1712">
        <v>107.5</v>
      </c>
      <c r="Q12" s="1182"/>
      <c r="R12" s="1058"/>
    </row>
    <row r="13" spans="1:18">
      <c r="A13" s="112"/>
      <c r="B13" s="120" t="s">
        <v>11</v>
      </c>
      <c r="C13" s="1779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98.7</v>
      </c>
      <c r="O13" s="1057">
        <v>115.5</v>
      </c>
      <c r="P13" s="1712">
        <v>107.7</v>
      </c>
      <c r="Q13" s="1182"/>
      <c r="R13" s="1058"/>
    </row>
    <row r="14" spans="1:18">
      <c r="A14" s="112"/>
      <c r="B14" s="120" t="s">
        <v>12</v>
      </c>
      <c r="C14" s="1779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99</v>
      </c>
      <c r="O14" s="1057">
        <v>117.1</v>
      </c>
      <c r="P14" s="1712">
        <v>108.3</v>
      </c>
      <c r="Q14" s="1182"/>
      <c r="R14" s="1058"/>
    </row>
    <row r="15" spans="1:18">
      <c r="A15" s="112"/>
      <c r="B15" s="120" t="s">
        <v>13</v>
      </c>
      <c r="C15" s="1779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98.3</v>
      </c>
      <c r="O15" s="1057">
        <v>116.4</v>
      </c>
      <c r="P15" s="1712">
        <v>108.4</v>
      </c>
      <c r="Q15" s="1182"/>
      <c r="R15" s="1058"/>
    </row>
    <row r="16" spans="1:18">
      <c r="A16" s="113"/>
      <c r="B16" s="121" t="s">
        <v>14</v>
      </c>
      <c r="C16" s="1780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98.3</v>
      </c>
      <c r="O16" s="1057">
        <v>116.1</v>
      </c>
      <c r="P16" s="1712">
        <v>109.5</v>
      </c>
      <c r="Q16" s="1182"/>
      <c r="R16" s="1060"/>
    </row>
    <row r="17" spans="1:18">
      <c r="A17" s="111" t="s">
        <v>20</v>
      </c>
      <c r="B17" s="119" t="s">
        <v>3</v>
      </c>
      <c r="C17" s="1781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97.7</v>
      </c>
      <c r="O17" s="1062">
        <v>116</v>
      </c>
      <c r="P17" s="1716">
        <v>109.2</v>
      </c>
      <c r="Q17" s="1183"/>
      <c r="R17" s="1061"/>
    </row>
    <row r="18" spans="1:18">
      <c r="A18" s="112">
        <v>1991</v>
      </c>
      <c r="B18" s="120" t="s">
        <v>4</v>
      </c>
      <c r="C18" s="1779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96.7</v>
      </c>
      <c r="O18" s="1057">
        <v>115.6</v>
      </c>
      <c r="P18" s="1712">
        <v>109.4</v>
      </c>
      <c r="Q18" s="1182"/>
      <c r="R18" s="1058" t="s">
        <v>870</v>
      </c>
    </row>
    <row r="19" spans="1:18">
      <c r="A19" s="137"/>
      <c r="B19" s="141" t="s">
        <v>5</v>
      </c>
      <c r="C19" s="1782"/>
      <c r="D19" s="272"/>
      <c r="E19" s="60"/>
      <c r="F19" s="80"/>
      <c r="G19" s="138" t="s">
        <v>870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95.8</v>
      </c>
      <c r="O19" s="1057">
        <v>114.5</v>
      </c>
      <c r="P19" s="1712">
        <v>109.3</v>
      </c>
      <c r="Q19" s="1182"/>
      <c r="R19" s="1058"/>
    </row>
    <row r="20" spans="1:18">
      <c r="A20" s="112"/>
      <c r="B20" s="120" t="s">
        <v>6</v>
      </c>
      <c r="C20" s="1779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95.2</v>
      </c>
      <c r="O20" s="1057">
        <v>113.7</v>
      </c>
      <c r="P20" s="1712">
        <v>109.7</v>
      </c>
      <c r="Q20" s="1182"/>
      <c r="R20" s="1058"/>
    </row>
    <row r="21" spans="1:18">
      <c r="A21" s="112"/>
      <c r="B21" s="120" t="s">
        <v>7</v>
      </c>
      <c r="C21" s="1779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94.4</v>
      </c>
      <c r="O21" s="1057">
        <v>115</v>
      </c>
      <c r="P21" s="1712">
        <v>110.4</v>
      </c>
      <c r="Q21" s="1182"/>
      <c r="R21" s="1058"/>
    </row>
    <row r="22" spans="1:18">
      <c r="A22" s="112"/>
      <c r="B22" s="120" t="s">
        <v>8</v>
      </c>
      <c r="C22" s="1779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93</v>
      </c>
      <c r="O22" s="1057">
        <v>112.9</v>
      </c>
      <c r="P22" s="1712">
        <v>110.7</v>
      </c>
      <c r="Q22" s="1182"/>
      <c r="R22" s="1058"/>
    </row>
    <row r="23" spans="1:18">
      <c r="A23" s="112"/>
      <c r="B23" s="120" t="s">
        <v>9</v>
      </c>
      <c r="C23" s="1779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92.6</v>
      </c>
      <c r="O23" s="1057">
        <v>114.3</v>
      </c>
      <c r="P23" s="1712">
        <v>110.1</v>
      </c>
      <c r="Q23" s="1182"/>
      <c r="R23" s="1058"/>
    </row>
    <row r="24" spans="1:18">
      <c r="A24" s="112"/>
      <c r="B24" s="120" t="s">
        <v>10</v>
      </c>
      <c r="C24" s="1779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91.7</v>
      </c>
      <c r="O24" s="1057">
        <v>112.8</v>
      </c>
      <c r="P24" s="1712">
        <v>109.2</v>
      </c>
      <c r="Q24" s="1182"/>
      <c r="R24" s="1058"/>
    </row>
    <row r="25" spans="1:18">
      <c r="A25" s="112"/>
      <c r="B25" s="120" t="s">
        <v>11</v>
      </c>
      <c r="C25" s="1779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90.9</v>
      </c>
      <c r="O25" s="1057">
        <v>111.7</v>
      </c>
      <c r="P25" s="1712">
        <v>109.1</v>
      </c>
      <c r="Q25" s="1182"/>
      <c r="R25" s="1058"/>
    </row>
    <row r="26" spans="1:18">
      <c r="A26" s="112"/>
      <c r="B26" s="120" t="s">
        <v>12</v>
      </c>
      <c r="C26" s="1779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90.9</v>
      </c>
      <c r="O26" s="1057">
        <v>111</v>
      </c>
      <c r="P26" s="1712">
        <v>108.8</v>
      </c>
      <c r="Q26" s="1182"/>
      <c r="R26" s="1058"/>
    </row>
    <row r="27" spans="1:18">
      <c r="A27" s="112"/>
      <c r="B27" s="120" t="s">
        <v>13</v>
      </c>
      <c r="C27" s="1779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89.7</v>
      </c>
      <c r="O27" s="1057">
        <v>111.4</v>
      </c>
      <c r="P27" s="1712">
        <v>109</v>
      </c>
      <c r="Q27" s="1182"/>
      <c r="R27" s="1058"/>
    </row>
    <row r="28" spans="1:18">
      <c r="A28" s="113"/>
      <c r="B28" s="121" t="s">
        <v>14</v>
      </c>
      <c r="C28" s="1780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88.5</v>
      </c>
      <c r="O28" s="1059">
        <v>109.4</v>
      </c>
      <c r="P28" s="1717">
        <v>108.1</v>
      </c>
      <c r="Q28" s="1184"/>
      <c r="R28" s="1060"/>
    </row>
    <row r="29" spans="1:18">
      <c r="A29" s="112" t="s">
        <v>21</v>
      </c>
      <c r="B29" s="120" t="s">
        <v>3</v>
      </c>
      <c r="C29" s="1779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88.2</v>
      </c>
      <c r="O29" s="1057">
        <v>108.1</v>
      </c>
      <c r="P29" s="1712">
        <v>107.4</v>
      </c>
      <c r="Q29" s="1182"/>
      <c r="R29" s="1058"/>
    </row>
    <row r="30" spans="1:18">
      <c r="A30" s="112">
        <v>1992</v>
      </c>
      <c r="B30" s="120" t="s">
        <v>4</v>
      </c>
      <c r="C30" s="1779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87.6</v>
      </c>
      <c r="O30" s="1057">
        <v>107.8</v>
      </c>
      <c r="P30" s="1712">
        <v>107.3</v>
      </c>
      <c r="Q30" s="1182"/>
      <c r="R30" s="1058"/>
    </row>
    <row r="31" spans="1:18">
      <c r="A31" s="112"/>
      <c r="B31" s="120" t="s">
        <v>5</v>
      </c>
      <c r="C31" s="1779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87</v>
      </c>
      <c r="O31" s="1057">
        <v>105.7</v>
      </c>
      <c r="P31" s="1712">
        <v>106.1</v>
      </c>
      <c r="Q31" s="1182"/>
      <c r="R31" s="1058"/>
    </row>
    <row r="32" spans="1:18">
      <c r="A32" s="112"/>
      <c r="B32" s="120" t="s">
        <v>6</v>
      </c>
      <c r="C32" s="1779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85.5</v>
      </c>
      <c r="O32" s="1057">
        <v>104.2</v>
      </c>
      <c r="P32" s="1712">
        <v>105.5</v>
      </c>
      <c r="Q32" s="1182"/>
      <c r="R32" s="1058"/>
    </row>
    <row r="33" spans="1:18">
      <c r="A33" s="112"/>
      <c r="B33" s="120" t="s">
        <v>7</v>
      </c>
      <c r="C33" s="1779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85.1</v>
      </c>
      <c r="O33" s="1057">
        <v>102.4</v>
      </c>
      <c r="P33" s="1712">
        <v>105</v>
      </c>
      <c r="Q33" s="1182"/>
      <c r="R33" s="1058"/>
    </row>
    <row r="34" spans="1:18">
      <c r="A34" s="112"/>
      <c r="B34" s="120" t="s">
        <v>8</v>
      </c>
      <c r="C34" s="1779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84.8</v>
      </c>
      <c r="O34" s="1057">
        <v>102.5</v>
      </c>
      <c r="P34" s="1712">
        <v>104.5</v>
      </c>
      <c r="Q34" s="1182"/>
      <c r="R34" s="1058"/>
    </row>
    <row r="35" spans="1:18">
      <c r="A35" s="112"/>
      <c r="B35" s="120" t="s">
        <v>9</v>
      </c>
      <c r="C35" s="1779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84.2</v>
      </c>
      <c r="O35" s="1057">
        <v>101.6</v>
      </c>
      <c r="P35" s="1712">
        <v>103.6</v>
      </c>
      <c r="Q35" s="1182"/>
      <c r="R35" s="1058"/>
    </row>
    <row r="36" spans="1:18">
      <c r="A36" s="112"/>
      <c r="B36" s="120" t="s">
        <v>10</v>
      </c>
      <c r="C36" s="1779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83.8</v>
      </c>
      <c r="O36" s="1057">
        <v>99.3</v>
      </c>
      <c r="P36" s="1712">
        <v>103.2</v>
      </c>
      <c r="Q36" s="1182"/>
      <c r="R36" s="1058"/>
    </row>
    <row r="37" spans="1:18">
      <c r="A37" s="112"/>
      <c r="B37" s="120" t="s">
        <v>11</v>
      </c>
      <c r="C37" s="1779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84.3</v>
      </c>
      <c r="O37" s="1057">
        <v>101</v>
      </c>
      <c r="P37" s="1712">
        <v>102.6</v>
      </c>
      <c r="Q37" s="1182"/>
      <c r="R37" s="1058"/>
    </row>
    <row r="38" spans="1:18">
      <c r="A38" s="112"/>
      <c r="B38" s="120" t="s">
        <v>12</v>
      </c>
      <c r="C38" s="1779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82.8</v>
      </c>
      <c r="O38" s="1057">
        <v>98.4</v>
      </c>
      <c r="P38" s="1712">
        <v>101.6</v>
      </c>
      <c r="Q38" s="1182"/>
      <c r="R38" s="1058"/>
    </row>
    <row r="39" spans="1:18">
      <c r="A39" s="112"/>
      <c r="B39" s="120" t="s">
        <v>13</v>
      </c>
      <c r="C39" s="1779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82.6</v>
      </c>
      <c r="O39" s="1057">
        <v>96.5</v>
      </c>
      <c r="P39" s="1712">
        <v>100.8</v>
      </c>
      <c r="Q39" s="1182"/>
      <c r="R39" s="1058"/>
    </row>
    <row r="40" spans="1:18" ht="13.5" thickBot="1">
      <c r="A40" s="112"/>
      <c r="B40" s="120" t="s">
        <v>14</v>
      </c>
      <c r="C40" s="1779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83.3</v>
      </c>
      <c r="O40" s="1057">
        <v>95.8</v>
      </c>
      <c r="P40" s="1712">
        <v>99.8</v>
      </c>
      <c r="Q40" s="1182"/>
      <c r="R40" s="1058"/>
    </row>
    <row r="41" spans="1:18">
      <c r="A41" s="1063" t="s">
        <v>22</v>
      </c>
      <c r="B41" s="1064" t="s">
        <v>3</v>
      </c>
      <c r="C41" s="1783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83.4</v>
      </c>
      <c r="O41" s="1062">
        <v>96.7</v>
      </c>
      <c r="P41" s="1716">
        <v>99.7</v>
      </c>
      <c r="Q41" s="1183"/>
      <c r="R41" s="1061"/>
    </row>
    <row r="42" spans="1:18">
      <c r="A42" s="112">
        <v>1993</v>
      </c>
      <c r="B42" s="120" t="s">
        <v>4</v>
      </c>
      <c r="C42" s="1779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84.4</v>
      </c>
      <c r="O42" s="1057">
        <v>96.7</v>
      </c>
      <c r="P42" s="1712">
        <v>99</v>
      </c>
      <c r="Q42" s="1182"/>
      <c r="R42" s="1058"/>
    </row>
    <row r="43" spans="1:18">
      <c r="A43" s="112"/>
      <c r="B43" s="120" t="s">
        <v>5</v>
      </c>
      <c r="C43" s="1779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84.1</v>
      </c>
      <c r="O43" s="1057">
        <v>96.2</v>
      </c>
      <c r="P43" s="1712">
        <v>97.8</v>
      </c>
      <c r="Q43" s="1182"/>
      <c r="R43" s="1058"/>
    </row>
    <row r="44" spans="1:18">
      <c r="A44" s="112"/>
      <c r="B44" s="120" t="s">
        <v>6</v>
      </c>
      <c r="C44" s="1779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85.2</v>
      </c>
      <c r="O44" s="1057">
        <v>96</v>
      </c>
      <c r="P44" s="1712">
        <v>97.3</v>
      </c>
      <c r="Q44" s="1182"/>
      <c r="R44" s="1058"/>
    </row>
    <row r="45" spans="1:18">
      <c r="A45" s="112"/>
      <c r="B45" s="120" t="s">
        <v>7</v>
      </c>
      <c r="C45" s="1779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86.3</v>
      </c>
      <c r="O45" s="1057">
        <v>94.8</v>
      </c>
      <c r="P45" s="1712">
        <v>96.2</v>
      </c>
      <c r="Q45" s="1182"/>
      <c r="R45" s="1058"/>
    </row>
    <row r="46" spans="1:18">
      <c r="A46" s="112"/>
      <c r="B46" s="120" t="s">
        <v>8</v>
      </c>
      <c r="C46" s="1779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86.4</v>
      </c>
      <c r="O46" s="1057">
        <v>93.5</v>
      </c>
      <c r="P46" s="1712">
        <v>95.3</v>
      </c>
      <c r="Q46" s="1182"/>
      <c r="R46" s="1058"/>
    </row>
    <row r="47" spans="1:18">
      <c r="A47" s="112"/>
      <c r="B47" s="120" t="s">
        <v>9</v>
      </c>
      <c r="C47" s="1779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86.7</v>
      </c>
      <c r="O47" s="1057">
        <v>93.7</v>
      </c>
      <c r="P47" s="1712">
        <v>95.3</v>
      </c>
      <c r="Q47" s="1182"/>
      <c r="R47" s="1058"/>
    </row>
    <row r="48" spans="1:18">
      <c r="A48" s="112"/>
      <c r="B48" s="120" t="s">
        <v>10</v>
      </c>
      <c r="C48" s="1779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86.4</v>
      </c>
      <c r="O48" s="1057">
        <v>93.3</v>
      </c>
      <c r="P48" s="1712">
        <v>94.8</v>
      </c>
      <c r="Q48" s="1182"/>
      <c r="R48" s="1058"/>
    </row>
    <row r="49" spans="1:18">
      <c r="A49" s="112"/>
      <c r="B49" s="120" t="s">
        <v>11</v>
      </c>
      <c r="C49" s="1779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86.4</v>
      </c>
      <c r="O49" s="1057">
        <v>93.3</v>
      </c>
      <c r="P49" s="1712">
        <v>93.8</v>
      </c>
      <c r="Q49" s="1182"/>
      <c r="R49" s="1058"/>
    </row>
    <row r="50" spans="1:18">
      <c r="A50" s="137"/>
      <c r="B50" s="141" t="s">
        <v>12</v>
      </c>
      <c r="C50" s="1782"/>
      <c r="D50" s="272"/>
      <c r="E50" s="60"/>
      <c r="F50" s="282"/>
      <c r="G50" s="138" t="s">
        <v>871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85.6</v>
      </c>
      <c r="O50" s="1057">
        <v>91.9</v>
      </c>
      <c r="P50" s="1712">
        <v>93.5</v>
      </c>
      <c r="Q50" s="1182"/>
      <c r="R50" s="1058" t="s">
        <v>871</v>
      </c>
    </row>
    <row r="51" spans="1:18">
      <c r="A51" s="112"/>
      <c r="B51" s="120" t="s">
        <v>13</v>
      </c>
      <c r="C51" s="1779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85.1</v>
      </c>
      <c r="O51" s="1057">
        <v>91.6</v>
      </c>
      <c r="P51" s="1712">
        <v>93</v>
      </c>
      <c r="Q51" s="1182"/>
      <c r="R51" s="1058"/>
    </row>
    <row r="52" spans="1:18">
      <c r="A52" s="100"/>
      <c r="B52" s="197" t="s">
        <v>14</v>
      </c>
      <c r="C52" s="1784">
        <v>96.59</v>
      </c>
      <c r="D52" s="273">
        <v>99.76</v>
      </c>
      <c r="E52" s="4">
        <v>81.03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84.7</v>
      </c>
      <c r="O52" s="1059">
        <v>91.2</v>
      </c>
      <c r="P52" s="1717">
        <v>91.7</v>
      </c>
      <c r="Q52" s="1184"/>
      <c r="R52" s="1060"/>
    </row>
    <row r="53" spans="1:18">
      <c r="A53" s="95" t="s">
        <v>23</v>
      </c>
      <c r="B53" s="195" t="s">
        <v>3</v>
      </c>
      <c r="C53" s="1785">
        <v>96.78</v>
      </c>
      <c r="D53" s="274">
        <v>102.45</v>
      </c>
      <c r="E53" s="1">
        <v>80.599999999999994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86.2</v>
      </c>
      <c r="O53" s="1057">
        <v>91.9</v>
      </c>
      <c r="P53" s="1712">
        <v>92.3</v>
      </c>
      <c r="Q53" s="1182"/>
      <c r="R53" s="1058"/>
    </row>
    <row r="54" spans="1:18">
      <c r="A54" s="95">
        <v>1994</v>
      </c>
      <c r="B54" s="195" t="s">
        <v>4</v>
      </c>
      <c r="C54" s="1785">
        <v>94.8</v>
      </c>
      <c r="D54" s="274">
        <v>99.74</v>
      </c>
      <c r="E54" s="1">
        <v>78.12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87.1</v>
      </c>
      <c r="O54" s="1057">
        <v>91.5</v>
      </c>
      <c r="P54" s="1712">
        <v>91.3</v>
      </c>
      <c r="Q54" s="1182"/>
      <c r="R54" s="1058"/>
    </row>
    <row r="55" spans="1:18">
      <c r="A55" s="95"/>
      <c r="B55" s="195" t="s">
        <v>5</v>
      </c>
      <c r="C55" s="1785">
        <v>104.26</v>
      </c>
      <c r="D55" s="274">
        <v>102.01</v>
      </c>
      <c r="E55" s="1">
        <v>77.180000000000007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89.4</v>
      </c>
      <c r="O55" s="1057">
        <v>92.8</v>
      </c>
      <c r="P55" s="1712">
        <v>91.1</v>
      </c>
      <c r="Q55" s="1182"/>
      <c r="R55" s="1058"/>
    </row>
    <row r="56" spans="1:18">
      <c r="A56" s="95"/>
      <c r="B56" s="195" t="s">
        <v>6</v>
      </c>
      <c r="C56" s="1785">
        <v>100.12</v>
      </c>
      <c r="D56" s="274">
        <v>97.55</v>
      </c>
      <c r="E56" s="1">
        <v>73.069999999999993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90.4</v>
      </c>
      <c r="O56" s="1057">
        <v>93.2</v>
      </c>
      <c r="P56" s="1712">
        <v>91.1</v>
      </c>
      <c r="Q56" s="1182"/>
      <c r="R56" s="1058"/>
    </row>
    <row r="57" spans="1:18">
      <c r="A57" s="95"/>
      <c r="B57" s="195" t="s">
        <v>7</v>
      </c>
      <c r="C57" s="1785">
        <v>104.37</v>
      </c>
      <c r="D57" s="274">
        <v>98.32</v>
      </c>
      <c r="E57" s="1">
        <v>73.239999999999995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91</v>
      </c>
      <c r="O57" s="1057">
        <v>93</v>
      </c>
      <c r="P57" s="1712">
        <v>90.1</v>
      </c>
      <c r="Q57" s="1182"/>
      <c r="R57" s="1058"/>
    </row>
    <row r="58" spans="1:18">
      <c r="A58" s="95"/>
      <c r="B58" s="195" t="s">
        <v>8</v>
      </c>
      <c r="C58" s="1785">
        <v>104.31</v>
      </c>
      <c r="D58" s="274">
        <v>101.5</v>
      </c>
      <c r="E58" s="1">
        <v>72.52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92.3</v>
      </c>
      <c r="O58" s="1057">
        <v>94.4</v>
      </c>
      <c r="P58" s="1712">
        <v>90.1</v>
      </c>
      <c r="Q58" s="1182"/>
      <c r="R58" s="1058"/>
    </row>
    <row r="59" spans="1:18">
      <c r="A59" s="95"/>
      <c r="B59" s="195" t="s">
        <v>9</v>
      </c>
      <c r="C59" s="1785">
        <v>107.38</v>
      </c>
      <c r="D59" s="274">
        <v>101.09</v>
      </c>
      <c r="E59" s="1">
        <v>70.66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93</v>
      </c>
      <c r="O59" s="1057">
        <v>95.1</v>
      </c>
      <c r="P59" s="1712">
        <v>90.2</v>
      </c>
      <c r="Q59" s="1182"/>
      <c r="R59" s="1058"/>
    </row>
    <row r="60" spans="1:18">
      <c r="A60" s="95"/>
      <c r="B60" s="195" t="s">
        <v>10</v>
      </c>
      <c r="C60" s="1785">
        <v>115.25</v>
      </c>
      <c r="D60" s="274">
        <v>104.94</v>
      </c>
      <c r="E60" s="1">
        <v>71.09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93.8</v>
      </c>
      <c r="O60" s="1057">
        <v>95.9</v>
      </c>
      <c r="P60" s="1712">
        <v>90.5</v>
      </c>
      <c r="Q60" s="1182"/>
      <c r="R60" s="1058"/>
    </row>
    <row r="61" spans="1:18">
      <c r="A61" s="95"/>
      <c r="B61" s="195" t="s">
        <v>11</v>
      </c>
      <c r="C61" s="781">
        <v>112.91</v>
      </c>
      <c r="D61" s="275">
        <v>103.47</v>
      </c>
      <c r="E61" s="32">
        <v>71.38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94.3</v>
      </c>
      <c r="O61" s="1057">
        <v>95.6</v>
      </c>
      <c r="P61" s="1712">
        <v>90.8</v>
      </c>
      <c r="Q61" s="1182"/>
      <c r="R61" s="1058"/>
    </row>
    <row r="62" spans="1:18">
      <c r="A62" s="95"/>
      <c r="B62" s="195" t="s">
        <v>12</v>
      </c>
      <c r="C62" s="781">
        <v>112.5</v>
      </c>
      <c r="D62" s="275">
        <v>102.71</v>
      </c>
      <c r="E62" s="32">
        <v>71.09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94.5</v>
      </c>
      <c r="O62" s="1057">
        <v>96.2</v>
      </c>
      <c r="P62" s="1712">
        <v>90.7</v>
      </c>
      <c r="Q62" s="1182"/>
      <c r="R62" s="1058"/>
    </row>
    <row r="63" spans="1:18">
      <c r="A63" s="95"/>
      <c r="B63" s="195" t="s">
        <v>13</v>
      </c>
      <c r="C63" s="781">
        <v>118.73</v>
      </c>
      <c r="D63" s="275">
        <v>106.27</v>
      </c>
      <c r="E63" s="32">
        <v>72.459999999999994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95.8</v>
      </c>
      <c r="O63" s="1057">
        <v>97.2</v>
      </c>
      <c r="P63" s="1712">
        <v>90.6</v>
      </c>
      <c r="Q63" s="1182"/>
      <c r="R63" s="1058"/>
    </row>
    <row r="64" spans="1:18">
      <c r="A64" s="95"/>
      <c r="B64" s="195" t="s">
        <v>14</v>
      </c>
      <c r="C64" s="1785">
        <v>110.76</v>
      </c>
      <c r="D64" s="276">
        <v>103.13</v>
      </c>
      <c r="E64" s="1">
        <v>72.97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96.7</v>
      </c>
      <c r="O64" s="1057">
        <v>97.5</v>
      </c>
      <c r="P64" s="1712">
        <v>91.1</v>
      </c>
      <c r="Q64" s="1182"/>
      <c r="R64" s="1058"/>
    </row>
    <row r="65" spans="1:18">
      <c r="A65" s="98" t="s">
        <v>2</v>
      </c>
      <c r="B65" s="196" t="s">
        <v>3</v>
      </c>
      <c r="C65" s="1786">
        <v>98.33</v>
      </c>
      <c r="D65" s="277">
        <v>93.8</v>
      </c>
      <c r="E65" s="2">
        <v>72.72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95.6</v>
      </c>
      <c r="O65" s="1062">
        <v>95.6</v>
      </c>
      <c r="P65" s="1716">
        <v>90.5</v>
      </c>
      <c r="Q65" s="1183"/>
      <c r="R65" s="1061"/>
    </row>
    <row r="66" spans="1:18">
      <c r="A66" s="95">
        <v>1995</v>
      </c>
      <c r="B66" s="195" t="s">
        <v>4</v>
      </c>
      <c r="C66" s="1785">
        <v>107.46</v>
      </c>
      <c r="D66" s="276">
        <v>95.08</v>
      </c>
      <c r="E66" s="1">
        <v>64.989999999999995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97.2</v>
      </c>
      <c r="O66" s="1057">
        <v>97.5</v>
      </c>
      <c r="P66" s="1712">
        <v>91</v>
      </c>
      <c r="Q66" s="1182"/>
      <c r="R66" s="1058"/>
    </row>
    <row r="67" spans="1:18">
      <c r="A67" s="95"/>
      <c r="B67" s="195" t="s">
        <v>5</v>
      </c>
      <c r="C67" s="1785">
        <v>107.64</v>
      </c>
      <c r="D67" s="276">
        <v>100.35</v>
      </c>
      <c r="E67" s="1">
        <v>61.74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95.6</v>
      </c>
      <c r="O67" s="1057">
        <v>97.8</v>
      </c>
      <c r="P67" s="1712">
        <v>91.4</v>
      </c>
      <c r="Q67" s="1182"/>
      <c r="R67" s="1058"/>
    </row>
    <row r="68" spans="1:18">
      <c r="A68" s="95"/>
      <c r="B68" s="195" t="s">
        <v>6</v>
      </c>
      <c r="C68" s="1785">
        <v>107.16</v>
      </c>
      <c r="D68" s="276">
        <v>105.67</v>
      </c>
      <c r="E68" s="1">
        <v>63.06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95</v>
      </c>
      <c r="O68" s="1057">
        <v>98.3</v>
      </c>
      <c r="P68" s="1712">
        <v>90.9</v>
      </c>
      <c r="Q68" s="1182"/>
      <c r="R68" s="1058"/>
    </row>
    <row r="69" spans="1:18">
      <c r="A69" s="95"/>
      <c r="B69" s="195" t="s">
        <v>7</v>
      </c>
      <c r="C69" s="1785">
        <v>118.46</v>
      </c>
      <c r="D69" s="276">
        <v>110.15</v>
      </c>
      <c r="E69" s="1">
        <v>64.489999999999995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94.4</v>
      </c>
      <c r="O69" s="1057">
        <v>97.7</v>
      </c>
      <c r="P69" s="1712">
        <v>91.1</v>
      </c>
      <c r="Q69" s="1182"/>
      <c r="R69" s="1058"/>
    </row>
    <row r="70" spans="1:18">
      <c r="A70" s="95"/>
      <c r="B70" s="195" t="s">
        <v>8</v>
      </c>
      <c r="C70" s="1785">
        <v>117</v>
      </c>
      <c r="D70" s="276">
        <v>109.97</v>
      </c>
      <c r="E70" s="1">
        <v>66.23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93.7</v>
      </c>
      <c r="O70" s="1057">
        <v>97.9</v>
      </c>
      <c r="P70" s="1712">
        <v>91.1</v>
      </c>
      <c r="Q70" s="1182"/>
      <c r="R70" s="1058"/>
    </row>
    <row r="71" spans="1:18">
      <c r="A71" s="95"/>
      <c r="B71" s="195" t="s">
        <v>9</v>
      </c>
      <c r="C71" s="1785">
        <v>114.27</v>
      </c>
      <c r="D71" s="276">
        <v>108.31</v>
      </c>
      <c r="E71" s="1">
        <v>67.48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92.9</v>
      </c>
      <c r="O71" s="1057">
        <v>96.3</v>
      </c>
      <c r="P71" s="1712">
        <v>91</v>
      </c>
      <c r="Q71" s="1182"/>
      <c r="R71" s="1058"/>
    </row>
    <row r="72" spans="1:18">
      <c r="A72" s="95"/>
      <c r="B72" s="195" t="s">
        <v>10</v>
      </c>
      <c r="C72" s="1785">
        <v>118.13</v>
      </c>
      <c r="D72" s="276">
        <v>112.39</v>
      </c>
      <c r="E72" s="1">
        <v>67.67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94.2</v>
      </c>
      <c r="O72" s="1057">
        <v>97.8</v>
      </c>
      <c r="P72" s="1712">
        <v>91.3</v>
      </c>
      <c r="Q72" s="1182"/>
      <c r="R72" s="1058"/>
    </row>
    <row r="73" spans="1:18">
      <c r="A73" s="95"/>
      <c r="B73" s="195" t="s">
        <v>11</v>
      </c>
      <c r="C73" s="1785">
        <v>115.18</v>
      </c>
      <c r="D73" s="276">
        <v>111.16</v>
      </c>
      <c r="E73" s="1">
        <v>66.58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94.8</v>
      </c>
      <c r="O73" s="1057">
        <v>97.8</v>
      </c>
      <c r="P73" s="1712">
        <v>91.9</v>
      </c>
      <c r="Q73" s="1182"/>
      <c r="R73" s="1058"/>
    </row>
    <row r="74" spans="1:18">
      <c r="A74" s="95"/>
      <c r="B74" s="195" t="s">
        <v>12</v>
      </c>
      <c r="C74" s="1785">
        <v>117.51</v>
      </c>
      <c r="D74" s="276">
        <v>113.27</v>
      </c>
      <c r="E74" s="1">
        <v>66.349999999999994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95.7</v>
      </c>
      <c r="O74" s="1057">
        <v>97.9</v>
      </c>
      <c r="P74" s="1712">
        <v>91.9</v>
      </c>
      <c r="Q74" s="1182"/>
      <c r="R74" s="1058"/>
    </row>
    <row r="75" spans="1:18">
      <c r="A75" s="95"/>
      <c r="B75" s="195" t="s">
        <v>13</v>
      </c>
      <c r="C75" s="1785">
        <v>119.09</v>
      </c>
      <c r="D75" s="276">
        <v>114.89</v>
      </c>
      <c r="E75" s="1">
        <v>68.63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98.1</v>
      </c>
      <c r="O75" s="1057">
        <v>98.6</v>
      </c>
      <c r="P75" s="1712">
        <v>92.2</v>
      </c>
      <c r="Q75" s="1182"/>
      <c r="R75" s="1058"/>
    </row>
    <row r="76" spans="1:18">
      <c r="A76" s="100"/>
      <c r="B76" s="197" t="s">
        <v>14</v>
      </c>
      <c r="C76" s="1784">
        <v>121.71</v>
      </c>
      <c r="D76" s="278">
        <v>116.52</v>
      </c>
      <c r="E76" s="4">
        <v>68.39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98.9</v>
      </c>
      <c r="O76" s="1059">
        <v>99.6</v>
      </c>
      <c r="P76" s="1717">
        <v>93</v>
      </c>
      <c r="Q76" s="1184"/>
      <c r="R76" s="1060"/>
    </row>
    <row r="77" spans="1:18">
      <c r="A77" s="95" t="s">
        <v>15</v>
      </c>
      <c r="B77" s="195" t="s">
        <v>3</v>
      </c>
      <c r="C77" s="1785">
        <v>122.1</v>
      </c>
      <c r="D77" s="276">
        <v>117.51</v>
      </c>
      <c r="E77" s="1">
        <v>70.92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98.8</v>
      </c>
      <c r="O77" s="1057">
        <v>98.9</v>
      </c>
      <c r="P77" s="1712">
        <v>92.7</v>
      </c>
      <c r="Q77" s="1182"/>
      <c r="R77" s="1058"/>
    </row>
    <row r="78" spans="1:18">
      <c r="A78" s="95">
        <v>1996</v>
      </c>
      <c r="B78" s="195" t="s">
        <v>4</v>
      </c>
      <c r="C78" s="1785">
        <v>127.23</v>
      </c>
      <c r="D78" s="276">
        <v>121.78</v>
      </c>
      <c r="E78" s="1">
        <v>74.819999999999993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99.8</v>
      </c>
      <c r="O78" s="1057">
        <v>100.1</v>
      </c>
      <c r="P78" s="1712">
        <v>93.9</v>
      </c>
      <c r="Q78" s="1182"/>
      <c r="R78" s="1058"/>
    </row>
    <row r="79" spans="1:18">
      <c r="A79" s="95"/>
      <c r="B79" s="195" t="s">
        <v>5</v>
      </c>
      <c r="C79" s="1785">
        <v>124.15</v>
      </c>
      <c r="D79" s="276">
        <v>121.67</v>
      </c>
      <c r="E79" s="1">
        <v>74.23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99.9</v>
      </c>
      <c r="O79" s="1057">
        <v>99.8</v>
      </c>
      <c r="P79" s="1712">
        <v>94.1</v>
      </c>
      <c r="Q79" s="1182"/>
      <c r="R79" s="1058"/>
    </row>
    <row r="80" spans="1:18">
      <c r="A80" s="95"/>
      <c r="B80" s="195" t="s">
        <v>6</v>
      </c>
      <c r="C80" s="1785">
        <v>125.3</v>
      </c>
      <c r="D80" s="276">
        <v>120.66</v>
      </c>
      <c r="E80" s="1">
        <v>76.39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101.1</v>
      </c>
      <c r="O80" s="1057">
        <v>100.8</v>
      </c>
      <c r="P80" s="1712">
        <v>94.2</v>
      </c>
      <c r="Q80" s="1182"/>
      <c r="R80" s="1058"/>
    </row>
    <row r="81" spans="1:18">
      <c r="A81" s="95"/>
      <c r="B81" s="195" t="s">
        <v>7</v>
      </c>
      <c r="C81" s="781">
        <v>133.04</v>
      </c>
      <c r="D81" s="274">
        <v>122.64</v>
      </c>
      <c r="E81" s="32">
        <v>77.64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101.9</v>
      </c>
      <c r="O81" s="1057">
        <v>101.9</v>
      </c>
      <c r="P81" s="1712">
        <v>94.7</v>
      </c>
      <c r="Q81" s="1182"/>
      <c r="R81" s="1058"/>
    </row>
    <row r="82" spans="1:18">
      <c r="A82" s="95"/>
      <c r="B82" s="195" t="s">
        <v>8</v>
      </c>
      <c r="C82" s="781">
        <v>130.80000000000001</v>
      </c>
      <c r="D82" s="274">
        <v>122.46</v>
      </c>
      <c r="E82" s="32">
        <v>77.81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101.5</v>
      </c>
      <c r="O82" s="1057">
        <v>101.7</v>
      </c>
      <c r="P82" s="1712">
        <v>94.5</v>
      </c>
      <c r="Q82" s="1182"/>
      <c r="R82" s="1058"/>
    </row>
    <row r="83" spans="1:18">
      <c r="A83" s="95"/>
      <c r="B83" s="195" t="s">
        <v>9</v>
      </c>
      <c r="C83" s="781">
        <v>137.07</v>
      </c>
      <c r="D83" s="274">
        <v>125.31</v>
      </c>
      <c r="E83" s="32">
        <v>80.78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102.7</v>
      </c>
      <c r="O83" s="1057">
        <v>102.7</v>
      </c>
      <c r="P83" s="1712">
        <v>95.4</v>
      </c>
      <c r="Q83" s="1182"/>
      <c r="R83" s="1058"/>
    </row>
    <row r="84" spans="1:18">
      <c r="A84" s="95"/>
      <c r="B84" s="195" t="s">
        <v>10</v>
      </c>
      <c r="C84" s="781">
        <v>129.71</v>
      </c>
      <c r="D84" s="274">
        <v>123.23</v>
      </c>
      <c r="E84" s="32">
        <v>82.04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103.1</v>
      </c>
      <c r="O84" s="1057">
        <v>102.5</v>
      </c>
      <c r="P84" s="1712">
        <v>95.8</v>
      </c>
      <c r="Q84" s="1182"/>
      <c r="R84" s="1058"/>
    </row>
    <row r="85" spans="1:18">
      <c r="A85" s="95"/>
      <c r="B85" s="195" t="s">
        <v>11</v>
      </c>
      <c r="C85" s="781">
        <v>132.1</v>
      </c>
      <c r="D85" s="274">
        <v>125.69</v>
      </c>
      <c r="E85" s="32">
        <v>81.09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103.2</v>
      </c>
      <c r="O85" s="1057">
        <v>103.1</v>
      </c>
      <c r="P85" s="1712">
        <v>95.6</v>
      </c>
      <c r="Q85" s="1182"/>
      <c r="R85" s="1058"/>
    </row>
    <row r="86" spans="1:18">
      <c r="A86" s="95"/>
      <c r="B86" s="195" t="s">
        <v>12</v>
      </c>
      <c r="C86" s="781">
        <v>135.19</v>
      </c>
      <c r="D86" s="274">
        <v>130.01</v>
      </c>
      <c r="E86" s="32">
        <v>83.74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105.3</v>
      </c>
      <c r="O86" s="1057">
        <v>104.3</v>
      </c>
      <c r="P86" s="1712">
        <v>96.8</v>
      </c>
      <c r="Q86" s="1182"/>
      <c r="R86" s="1058"/>
    </row>
    <row r="87" spans="1:18">
      <c r="A87" s="95"/>
      <c r="B87" s="195" t="s">
        <v>13</v>
      </c>
      <c r="C87" s="781">
        <v>137.35</v>
      </c>
      <c r="D87" s="274">
        <v>131.1</v>
      </c>
      <c r="E87" s="32">
        <v>82.36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104.9</v>
      </c>
      <c r="O87" s="1057">
        <v>105.6</v>
      </c>
      <c r="P87" s="1712">
        <v>97.5</v>
      </c>
      <c r="Q87" s="1182"/>
      <c r="R87" s="1058"/>
    </row>
    <row r="88" spans="1:18">
      <c r="A88" s="95"/>
      <c r="B88" s="195" t="s">
        <v>14</v>
      </c>
      <c r="C88" s="781">
        <v>132.5</v>
      </c>
      <c r="D88" s="274">
        <v>131.83000000000001</v>
      </c>
      <c r="E88" s="32">
        <v>83.73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103.8</v>
      </c>
      <c r="O88" s="1057">
        <v>105.7</v>
      </c>
      <c r="P88" s="1712">
        <v>97</v>
      </c>
      <c r="Q88" s="1182"/>
      <c r="R88" s="1058"/>
    </row>
    <row r="89" spans="1:18">
      <c r="A89" s="98" t="s">
        <v>16</v>
      </c>
      <c r="B89" s="196" t="s">
        <v>3</v>
      </c>
      <c r="C89" s="1787">
        <v>134.6</v>
      </c>
      <c r="D89" s="279">
        <v>134.38</v>
      </c>
      <c r="E89" s="35">
        <v>85.01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104.2</v>
      </c>
      <c r="O89" s="1062">
        <v>107.2</v>
      </c>
      <c r="P89" s="1716">
        <v>97.9</v>
      </c>
      <c r="Q89" s="1183"/>
      <c r="R89" s="1061"/>
    </row>
    <row r="90" spans="1:18">
      <c r="A90" s="95">
        <v>1997</v>
      </c>
      <c r="B90" s="195" t="s">
        <v>4</v>
      </c>
      <c r="C90" s="781">
        <v>134.63999999999999</v>
      </c>
      <c r="D90" s="274">
        <v>132.83000000000001</v>
      </c>
      <c r="E90" s="32">
        <v>83.5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104</v>
      </c>
      <c r="O90" s="1057">
        <v>107.5</v>
      </c>
      <c r="P90" s="1712">
        <v>98.1</v>
      </c>
      <c r="Q90" s="1182"/>
      <c r="R90" s="1058"/>
    </row>
    <row r="91" spans="1:18">
      <c r="A91" s="95"/>
      <c r="B91" s="195" t="s">
        <v>5</v>
      </c>
      <c r="C91" s="781">
        <v>136.32</v>
      </c>
      <c r="D91" s="274">
        <v>130.09</v>
      </c>
      <c r="E91" s="32">
        <v>83.17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102.5</v>
      </c>
      <c r="O91" s="1057">
        <v>108.7</v>
      </c>
      <c r="P91" s="1712">
        <v>99.3</v>
      </c>
      <c r="Q91" s="1182"/>
      <c r="R91" s="1058"/>
    </row>
    <row r="92" spans="1:18">
      <c r="A92" s="95"/>
      <c r="B92" s="195" t="s">
        <v>6</v>
      </c>
      <c r="C92" s="781">
        <v>127.39</v>
      </c>
      <c r="D92" s="274">
        <v>131.57</v>
      </c>
      <c r="E92" s="32">
        <v>85.04</v>
      </c>
      <c r="F92" s="286"/>
      <c r="G92" s="138" t="s">
        <v>870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101.8</v>
      </c>
      <c r="O92" s="1057">
        <v>106.8</v>
      </c>
      <c r="P92" s="1712">
        <v>100.2</v>
      </c>
      <c r="Q92" s="1182"/>
      <c r="R92" s="1058"/>
    </row>
    <row r="93" spans="1:18">
      <c r="A93" s="95"/>
      <c r="B93" s="195" t="s">
        <v>7</v>
      </c>
      <c r="C93" s="781">
        <v>129.46</v>
      </c>
      <c r="D93" s="274">
        <v>135.41999999999999</v>
      </c>
      <c r="E93" s="32">
        <v>86.17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103.3</v>
      </c>
      <c r="O93" s="1057">
        <v>108.2</v>
      </c>
      <c r="P93" s="1712">
        <v>100.8</v>
      </c>
      <c r="Q93" s="1182"/>
      <c r="R93" s="1058" t="s">
        <v>870</v>
      </c>
    </row>
    <row r="94" spans="1:18">
      <c r="A94" s="95"/>
      <c r="B94" s="195" t="s">
        <v>8</v>
      </c>
      <c r="C94" s="781">
        <v>127.27</v>
      </c>
      <c r="D94" s="274">
        <v>132.55000000000001</v>
      </c>
      <c r="E94" s="32">
        <v>87.82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102</v>
      </c>
      <c r="O94" s="1057">
        <v>108.5</v>
      </c>
      <c r="P94" s="1712">
        <v>101.6</v>
      </c>
      <c r="Q94" s="1182"/>
      <c r="R94" s="1058"/>
    </row>
    <row r="95" spans="1:18">
      <c r="A95" s="95"/>
      <c r="B95" s="195" t="s">
        <v>9</v>
      </c>
      <c r="C95" s="781">
        <v>122.83</v>
      </c>
      <c r="D95" s="274">
        <v>132.21</v>
      </c>
      <c r="E95" s="32">
        <v>89.93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101.9</v>
      </c>
      <c r="O95" s="1057">
        <v>108.3</v>
      </c>
      <c r="P95" s="1712">
        <v>101.6</v>
      </c>
      <c r="Q95" s="1182"/>
      <c r="R95" s="1058"/>
    </row>
    <row r="96" spans="1:18">
      <c r="A96" s="95"/>
      <c r="B96" s="195" t="s">
        <v>10</v>
      </c>
      <c r="C96" s="781">
        <v>121.34</v>
      </c>
      <c r="D96" s="274">
        <v>132.97999999999999</v>
      </c>
      <c r="E96" s="32">
        <v>90.06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101.3</v>
      </c>
      <c r="O96" s="1057">
        <v>107.8</v>
      </c>
      <c r="P96" s="1712">
        <v>101.5</v>
      </c>
      <c r="Q96" s="1182"/>
      <c r="R96" s="1058"/>
    </row>
    <row r="97" spans="1:18">
      <c r="A97" s="95"/>
      <c r="B97" s="195" t="s">
        <v>11</v>
      </c>
      <c r="C97" s="781">
        <v>124.66</v>
      </c>
      <c r="D97" s="274">
        <v>135.5</v>
      </c>
      <c r="E97" s="32">
        <v>91.93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100.6</v>
      </c>
      <c r="O97" s="1057">
        <v>106.8</v>
      </c>
      <c r="P97" s="1712">
        <v>102.1</v>
      </c>
      <c r="Q97" s="1182"/>
      <c r="R97" s="1058"/>
    </row>
    <row r="98" spans="1:18">
      <c r="A98" s="95"/>
      <c r="B98" s="195" t="s">
        <v>12</v>
      </c>
      <c r="C98" s="781">
        <v>118.95</v>
      </c>
      <c r="D98" s="274">
        <v>129.08000000000001</v>
      </c>
      <c r="E98" s="32">
        <v>92.25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99</v>
      </c>
      <c r="O98" s="1057">
        <v>106.4</v>
      </c>
      <c r="P98" s="1712">
        <v>102</v>
      </c>
      <c r="Q98" s="1182"/>
      <c r="R98" s="1058"/>
    </row>
    <row r="99" spans="1:18">
      <c r="A99" s="95"/>
      <c r="B99" s="195" t="s">
        <v>13</v>
      </c>
      <c r="C99" s="781">
        <v>114.59</v>
      </c>
      <c r="D99" s="274">
        <v>128.49</v>
      </c>
      <c r="E99" s="32">
        <v>91.7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96.3</v>
      </c>
      <c r="O99" s="1057">
        <v>104.5</v>
      </c>
      <c r="P99" s="1712">
        <v>101.7</v>
      </c>
      <c r="Q99" s="1182"/>
      <c r="R99" s="1058"/>
    </row>
    <row r="100" spans="1:18">
      <c r="A100" s="100"/>
      <c r="B100" s="197" t="s">
        <v>14</v>
      </c>
      <c r="C100" s="895">
        <v>113.68</v>
      </c>
      <c r="D100" s="273">
        <v>126.46</v>
      </c>
      <c r="E100" s="34">
        <v>90.38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94.9</v>
      </c>
      <c r="O100" s="1059">
        <v>104.2</v>
      </c>
      <c r="P100" s="1717">
        <v>101.6</v>
      </c>
      <c r="Q100" s="1184"/>
      <c r="R100" s="1060"/>
    </row>
    <row r="101" spans="1:18">
      <c r="A101" s="95" t="s">
        <v>17</v>
      </c>
      <c r="B101" s="195" t="s">
        <v>3</v>
      </c>
      <c r="C101" s="781">
        <v>110.06</v>
      </c>
      <c r="D101" s="274">
        <v>126.75</v>
      </c>
      <c r="E101" s="32">
        <v>91.48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94.5</v>
      </c>
      <c r="O101" s="1062">
        <v>103.5</v>
      </c>
      <c r="P101" s="1716">
        <v>100.5</v>
      </c>
      <c r="Q101" s="1183"/>
      <c r="R101" s="1061"/>
    </row>
    <row r="102" spans="1:18">
      <c r="A102" s="95">
        <v>1998</v>
      </c>
      <c r="B102" s="195" t="s">
        <v>4</v>
      </c>
      <c r="C102" s="781">
        <v>105.31</v>
      </c>
      <c r="D102" s="274">
        <v>123.12</v>
      </c>
      <c r="E102" s="32">
        <v>92.12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93.8</v>
      </c>
      <c r="O102" s="1057">
        <v>101.8</v>
      </c>
      <c r="P102" s="1712">
        <v>99.5</v>
      </c>
      <c r="Q102" s="1182"/>
      <c r="R102" s="1058"/>
    </row>
    <row r="103" spans="1:18">
      <c r="A103" s="95"/>
      <c r="B103" s="195" t="s">
        <v>5</v>
      </c>
      <c r="C103" s="781">
        <v>107.84</v>
      </c>
      <c r="D103" s="274">
        <v>120.3</v>
      </c>
      <c r="E103" s="32">
        <v>92.66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92.6</v>
      </c>
      <c r="O103" s="1057">
        <v>99</v>
      </c>
      <c r="P103" s="1712">
        <v>98.1</v>
      </c>
      <c r="Q103" s="1182"/>
      <c r="R103" s="1058"/>
    </row>
    <row r="104" spans="1:18">
      <c r="A104" s="95"/>
      <c r="B104" s="195" t="s">
        <v>6</v>
      </c>
      <c r="C104" s="781">
        <v>101.94</v>
      </c>
      <c r="D104" s="274">
        <v>122.21</v>
      </c>
      <c r="E104" s="32">
        <v>93.53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91.2</v>
      </c>
      <c r="O104" s="1057">
        <v>99.6</v>
      </c>
      <c r="P104" s="1712">
        <v>97.4</v>
      </c>
      <c r="Q104" s="1182"/>
      <c r="R104" s="1058"/>
    </row>
    <row r="105" spans="1:18">
      <c r="A105" s="95"/>
      <c r="B105" s="195" t="s">
        <v>7</v>
      </c>
      <c r="C105" s="781">
        <v>102.33</v>
      </c>
      <c r="D105" s="274">
        <v>119.81</v>
      </c>
      <c r="E105" s="32">
        <v>91.51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91.9</v>
      </c>
      <c r="O105" s="1057">
        <v>98.6</v>
      </c>
      <c r="P105" s="1712">
        <v>96.8</v>
      </c>
      <c r="Q105" s="1182"/>
      <c r="R105" s="1058"/>
    </row>
    <row r="106" spans="1:18">
      <c r="A106" s="95"/>
      <c r="B106" s="195" t="s">
        <v>8</v>
      </c>
      <c r="C106" s="781">
        <v>104.16</v>
      </c>
      <c r="D106" s="274">
        <v>119.83</v>
      </c>
      <c r="E106" s="32">
        <v>90.86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90.6</v>
      </c>
      <c r="O106" s="1057">
        <v>97.9</v>
      </c>
      <c r="P106" s="1712">
        <v>96.5</v>
      </c>
      <c r="Q106" s="1182"/>
      <c r="R106" s="1058"/>
    </row>
    <row r="107" spans="1:18">
      <c r="A107" s="95"/>
      <c r="B107" s="195" t="s">
        <v>9</v>
      </c>
      <c r="C107" s="781">
        <v>101.41</v>
      </c>
      <c r="D107" s="274">
        <v>115.52</v>
      </c>
      <c r="E107" s="32">
        <v>89.82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90.4</v>
      </c>
      <c r="O107" s="1057">
        <v>98.3</v>
      </c>
      <c r="P107" s="1712">
        <v>95.9</v>
      </c>
      <c r="Q107" s="1182"/>
      <c r="R107" s="1058"/>
    </row>
    <row r="108" spans="1:18">
      <c r="A108" s="95"/>
      <c r="B108" s="195" t="s">
        <v>10</v>
      </c>
      <c r="C108" s="781">
        <v>99.7</v>
      </c>
      <c r="D108" s="274">
        <v>115.21</v>
      </c>
      <c r="E108" s="32">
        <v>90.23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90.4</v>
      </c>
      <c r="O108" s="1057">
        <v>97</v>
      </c>
      <c r="P108" s="1712">
        <v>95.4</v>
      </c>
      <c r="Q108" s="1182"/>
      <c r="R108" s="1058"/>
    </row>
    <row r="109" spans="1:18">
      <c r="A109" s="95"/>
      <c r="B109" s="195" t="s">
        <v>11</v>
      </c>
      <c r="C109" s="781">
        <v>100.75</v>
      </c>
      <c r="D109" s="274">
        <v>113.81</v>
      </c>
      <c r="E109" s="32">
        <v>90.34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90.3</v>
      </c>
      <c r="O109" s="1057">
        <v>97.9</v>
      </c>
      <c r="P109" s="1712">
        <v>95.1</v>
      </c>
      <c r="Q109" s="1182"/>
      <c r="R109" s="1058"/>
    </row>
    <row r="110" spans="1:18">
      <c r="A110" s="95"/>
      <c r="B110" s="195" t="s">
        <v>12</v>
      </c>
      <c r="C110" s="781">
        <v>97.98</v>
      </c>
      <c r="D110" s="274">
        <v>114.21</v>
      </c>
      <c r="E110" s="32">
        <v>89.86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88.7</v>
      </c>
      <c r="O110" s="1057">
        <v>97</v>
      </c>
      <c r="P110" s="1712">
        <v>94.5</v>
      </c>
      <c r="Q110" s="1182"/>
      <c r="R110" s="1058"/>
    </row>
    <row r="111" spans="1:18">
      <c r="A111" s="95"/>
      <c r="B111" s="195" t="s">
        <v>13</v>
      </c>
      <c r="C111" s="781">
        <v>95.95</v>
      </c>
      <c r="D111" s="274">
        <v>111.3</v>
      </c>
      <c r="E111" s="32">
        <v>88.93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90.3</v>
      </c>
      <c r="O111" s="1057">
        <v>97.1</v>
      </c>
      <c r="P111" s="1712">
        <v>93.9</v>
      </c>
      <c r="Q111" s="1182"/>
      <c r="R111" s="1058"/>
    </row>
    <row r="112" spans="1:18">
      <c r="A112" s="95"/>
      <c r="B112" s="195" t="s">
        <v>14</v>
      </c>
      <c r="C112" s="781">
        <v>98.45</v>
      </c>
      <c r="D112" s="274">
        <v>110.77</v>
      </c>
      <c r="E112" s="32">
        <v>86.94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90</v>
      </c>
      <c r="O112" s="1059">
        <v>96.6</v>
      </c>
      <c r="P112" s="1717">
        <v>93.4</v>
      </c>
      <c r="Q112" s="1184"/>
      <c r="R112" s="1060"/>
    </row>
    <row r="113" spans="1:18">
      <c r="A113" s="98" t="s">
        <v>18</v>
      </c>
      <c r="B113" s="196" t="s">
        <v>3</v>
      </c>
      <c r="C113" s="1787">
        <v>99.06</v>
      </c>
      <c r="D113" s="279">
        <v>114.08</v>
      </c>
      <c r="E113" s="35">
        <v>86.28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90.1</v>
      </c>
      <c r="O113" s="1057">
        <v>97.6</v>
      </c>
      <c r="P113" s="1712">
        <v>93.4</v>
      </c>
      <c r="Q113" s="1182"/>
      <c r="R113" s="1058" t="s">
        <v>871</v>
      </c>
    </row>
    <row r="114" spans="1:18">
      <c r="A114" s="95">
        <v>1999</v>
      </c>
      <c r="B114" s="195" t="s">
        <v>4</v>
      </c>
      <c r="C114" s="781">
        <v>98.34</v>
      </c>
      <c r="D114" s="274">
        <v>110.6</v>
      </c>
      <c r="E114" s="32">
        <v>86.08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90.8</v>
      </c>
      <c r="O114" s="1057">
        <v>97.2</v>
      </c>
      <c r="P114" s="1712">
        <v>92.6</v>
      </c>
      <c r="Q114" s="1182"/>
      <c r="R114" s="1058"/>
    </row>
    <row r="115" spans="1:18">
      <c r="A115" s="95"/>
      <c r="B115" s="195" t="s">
        <v>5</v>
      </c>
      <c r="C115" s="781">
        <v>101.75</v>
      </c>
      <c r="D115" s="274">
        <v>113.22</v>
      </c>
      <c r="E115" s="32">
        <v>86.78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93.2</v>
      </c>
      <c r="O115" s="1057">
        <v>98.7</v>
      </c>
      <c r="P115" s="1712">
        <v>92.2</v>
      </c>
      <c r="Q115" s="1182"/>
      <c r="R115" s="1058"/>
    </row>
    <row r="116" spans="1:18">
      <c r="A116" s="95"/>
      <c r="B116" s="195" t="s">
        <v>6</v>
      </c>
      <c r="C116" s="781">
        <v>102.32</v>
      </c>
      <c r="D116" s="274">
        <v>110.42</v>
      </c>
      <c r="E116" s="32">
        <v>88.23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95</v>
      </c>
      <c r="O116" s="1057">
        <v>98</v>
      </c>
      <c r="P116" s="1712">
        <v>91.8</v>
      </c>
      <c r="Q116" s="1182"/>
      <c r="R116" s="1058"/>
    </row>
    <row r="117" spans="1:18">
      <c r="A117" s="95"/>
      <c r="B117" s="195" t="s">
        <v>7</v>
      </c>
      <c r="C117" s="781">
        <v>99.89</v>
      </c>
      <c r="D117" s="274">
        <v>110.69</v>
      </c>
      <c r="E117" s="32">
        <v>90.55</v>
      </c>
      <c r="F117" s="286"/>
      <c r="G117" s="138" t="s">
        <v>871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94.6</v>
      </c>
      <c r="O117" s="1057">
        <v>98.6</v>
      </c>
      <c r="P117" s="1712">
        <v>91.6</v>
      </c>
      <c r="Q117" s="1182"/>
      <c r="R117" s="1058"/>
    </row>
    <row r="118" spans="1:18">
      <c r="A118" s="95"/>
      <c r="B118" s="195" t="s">
        <v>8</v>
      </c>
      <c r="C118" s="781">
        <v>103.93</v>
      </c>
      <c r="D118" s="274">
        <v>111.76</v>
      </c>
      <c r="E118" s="32">
        <v>88.63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96.2</v>
      </c>
      <c r="O118" s="1057">
        <v>98.6</v>
      </c>
      <c r="P118" s="1712">
        <v>91.3</v>
      </c>
      <c r="Q118" s="1182"/>
      <c r="R118" s="1058"/>
    </row>
    <row r="119" spans="1:18">
      <c r="A119" s="95"/>
      <c r="B119" s="195" t="s">
        <v>9</v>
      </c>
      <c r="C119" s="781">
        <v>106.26</v>
      </c>
      <c r="D119" s="274">
        <v>112.45</v>
      </c>
      <c r="E119" s="32">
        <v>89.91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97.3</v>
      </c>
      <c r="O119" s="1057">
        <v>99.5</v>
      </c>
      <c r="P119" s="1712">
        <v>91.3</v>
      </c>
      <c r="Q119" s="1182"/>
      <c r="R119" s="1058"/>
    </row>
    <row r="120" spans="1:18">
      <c r="A120" s="95"/>
      <c r="B120" s="195" t="s">
        <v>10</v>
      </c>
      <c r="C120" s="781">
        <v>106.96</v>
      </c>
      <c r="D120" s="274">
        <v>113.31</v>
      </c>
      <c r="E120" s="32">
        <v>90.6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97.2</v>
      </c>
      <c r="O120" s="1057">
        <v>100.9</v>
      </c>
      <c r="P120" s="1712">
        <v>91.6</v>
      </c>
      <c r="Q120" s="1182"/>
      <c r="R120" s="1058"/>
    </row>
    <row r="121" spans="1:18">
      <c r="A121" s="95"/>
      <c r="B121" s="195" t="s">
        <v>11</v>
      </c>
      <c r="C121" s="781">
        <v>113.32</v>
      </c>
      <c r="D121" s="274">
        <v>116.81</v>
      </c>
      <c r="E121" s="32">
        <v>90.86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98.1</v>
      </c>
      <c r="O121" s="1057">
        <v>101.8</v>
      </c>
      <c r="P121" s="1712">
        <v>91.9</v>
      </c>
      <c r="Q121" s="1182"/>
      <c r="R121" s="1058"/>
    </row>
    <row r="122" spans="1:18">
      <c r="A122" s="95"/>
      <c r="B122" s="195" t="s">
        <v>12</v>
      </c>
      <c r="C122" s="781">
        <v>109.73</v>
      </c>
      <c r="D122" s="274">
        <v>112.75</v>
      </c>
      <c r="E122" s="32">
        <v>89.77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99.1</v>
      </c>
      <c r="O122" s="1057">
        <v>102</v>
      </c>
      <c r="P122" s="1712">
        <v>91.5</v>
      </c>
      <c r="Q122" s="1182"/>
      <c r="R122" s="1058"/>
    </row>
    <row r="123" spans="1:18">
      <c r="A123" s="95"/>
      <c r="B123" s="195" t="s">
        <v>13</v>
      </c>
      <c r="C123" s="781">
        <v>114.13</v>
      </c>
      <c r="D123" s="274">
        <v>112.9</v>
      </c>
      <c r="E123" s="32">
        <v>87.84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99.3</v>
      </c>
      <c r="O123" s="1057">
        <v>102.8</v>
      </c>
      <c r="P123" s="1712">
        <v>92.1</v>
      </c>
      <c r="Q123" s="1182"/>
      <c r="R123" s="1058"/>
    </row>
    <row r="124" spans="1:18">
      <c r="A124" s="100"/>
      <c r="B124" s="197" t="s">
        <v>14</v>
      </c>
      <c r="C124" s="895">
        <v>111.88</v>
      </c>
      <c r="D124" s="273">
        <v>113.5</v>
      </c>
      <c r="E124" s="34">
        <v>90.91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100.3</v>
      </c>
      <c r="O124" s="1057">
        <v>102.8</v>
      </c>
      <c r="P124" s="1712">
        <v>92.1</v>
      </c>
      <c r="Q124" s="1182"/>
      <c r="R124" s="1058"/>
    </row>
    <row r="125" spans="1:18">
      <c r="A125" s="95" t="s">
        <v>48</v>
      </c>
      <c r="B125" s="195" t="s">
        <v>3</v>
      </c>
      <c r="C125" s="781">
        <v>118.72</v>
      </c>
      <c r="D125" s="274">
        <v>114.45</v>
      </c>
      <c r="E125" s="32">
        <v>88.66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101.9</v>
      </c>
      <c r="O125" s="1062">
        <v>103.5</v>
      </c>
      <c r="P125" s="1716">
        <v>92.1</v>
      </c>
      <c r="Q125" s="1183"/>
      <c r="R125" s="1061"/>
    </row>
    <row r="126" spans="1:18">
      <c r="A126" s="95">
        <v>2000</v>
      </c>
      <c r="B126" s="195" t="s">
        <v>4</v>
      </c>
      <c r="C126" s="781">
        <v>118.52</v>
      </c>
      <c r="D126" s="274">
        <v>119.47</v>
      </c>
      <c r="E126" s="32">
        <v>94.42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102.1</v>
      </c>
      <c r="O126" s="1057">
        <v>104.5</v>
      </c>
      <c r="P126" s="1712">
        <v>92.5</v>
      </c>
      <c r="Q126" s="1182"/>
      <c r="R126" s="1058"/>
    </row>
    <row r="127" spans="1:18">
      <c r="A127" s="95"/>
      <c r="B127" s="195" t="s">
        <v>5</v>
      </c>
      <c r="C127" s="781">
        <v>117.5</v>
      </c>
      <c r="D127" s="274">
        <v>118.51</v>
      </c>
      <c r="E127" s="32">
        <v>93.35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101.3</v>
      </c>
      <c r="O127" s="1057">
        <v>105.4</v>
      </c>
      <c r="P127" s="1712">
        <v>93.5</v>
      </c>
      <c r="Q127" s="1182"/>
      <c r="R127" s="1058"/>
    </row>
    <row r="128" spans="1:18">
      <c r="A128" s="95"/>
      <c r="B128" s="195" t="s">
        <v>6</v>
      </c>
      <c r="C128" s="781">
        <v>122.88</v>
      </c>
      <c r="D128" s="274">
        <v>120.09</v>
      </c>
      <c r="E128" s="32">
        <v>91.23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102.6</v>
      </c>
      <c r="O128" s="1057">
        <v>106.4</v>
      </c>
      <c r="P128" s="1712">
        <v>93.2</v>
      </c>
      <c r="Q128" s="1182"/>
      <c r="R128" s="1058"/>
    </row>
    <row r="129" spans="1:18">
      <c r="A129" s="95"/>
      <c r="B129" s="195" t="s">
        <v>7</v>
      </c>
      <c r="C129" s="781">
        <v>122.75</v>
      </c>
      <c r="D129" s="274">
        <v>117.02</v>
      </c>
      <c r="E129" s="32">
        <v>91.95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102.6</v>
      </c>
      <c r="O129" s="1057">
        <v>106.5</v>
      </c>
      <c r="P129" s="1712">
        <v>93.2</v>
      </c>
      <c r="Q129" s="1182"/>
      <c r="R129" s="1058"/>
    </row>
    <row r="130" spans="1:18">
      <c r="A130" s="95"/>
      <c r="B130" s="195" t="s">
        <v>8</v>
      </c>
      <c r="C130" s="781">
        <v>121.65</v>
      </c>
      <c r="D130" s="274">
        <v>119.4</v>
      </c>
      <c r="E130" s="32">
        <v>91.92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103.3</v>
      </c>
      <c r="O130" s="1057">
        <v>107.7</v>
      </c>
      <c r="P130" s="1712">
        <v>93.1</v>
      </c>
      <c r="Q130" s="1182"/>
      <c r="R130" s="1058"/>
    </row>
    <row r="131" spans="1:18">
      <c r="A131" s="95"/>
      <c r="B131" s="195" t="s">
        <v>9</v>
      </c>
      <c r="C131" s="781">
        <v>124.21</v>
      </c>
      <c r="D131" s="274">
        <v>117.86</v>
      </c>
      <c r="E131" s="32">
        <v>90.43</v>
      </c>
      <c r="F131" s="286"/>
      <c r="G131" s="138" t="s">
        <v>870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103.6</v>
      </c>
      <c r="O131" s="1057">
        <v>107.5</v>
      </c>
      <c r="P131" s="1712">
        <v>93.1</v>
      </c>
      <c r="Q131" s="1182"/>
      <c r="R131" s="1058"/>
    </row>
    <row r="132" spans="1:18">
      <c r="A132" s="95"/>
      <c r="B132" s="195" t="s">
        <v>10</v>
      </c>
      <c r="C132" s="781">
        <v>123.64</v>
      </c>
      <c r="D132" s="274">
        <v>119.78</v>
      </c>
      <c r="E132" s="32">
        <v>92.34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104.2</v>
      </c>
      <c r="O132" s="1057">
        <v>108.9</v>
      </c>
      <c r="P132" s="1712">
        <v>93.3</v>
      </c>
      <c r="Q132" s="1182"/>
      <c r="R132" s="1058"/>
    </row>
    <row r="133" spans="1:18">
      <c r="A133" s="95"/>
      <c r="B133" s="195" t="s">
        <v>11</v>
      </c>
      <c r="C133" s="781">
        <v>122.17</v>
      </c>
      <c r="D133" s="274">
        <v>119.93</v>
      </c>
      <c r="E133" s="32">
        <v>92.44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104.5</v>
      </c>
      <c r="O133" s="1057">
        <v>107.8</v>
      </c>
      <c r="P133" s="1712">
        <v>92.9</v>
      </c>
      <c r="Q133" s="1182"/>
      <c r="R133" s="1058"/>
    </row>
    <row r="134" spans="1:18">
      <c r="A134" s="95"/>
      <c r="B134" s="195" t="s">
        <v>12</v>
      </c>
      <c r="C134" s="781">
        <v>124.76</v>
      </c>
      <c r="D134" s="274">
        <v>119.68</v>
      </c>
      <c r="E134" s="32">
        <v>93.51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104.5</v>
      </c>
      <c r="O134" s="1057">
        <v>109.5</v>
      </c>
      <c r="P134" s="1712">
        <v>93.9</v>
      </c>
      <c r="Q134" s="1182"/>
      <c r="R134" s="1058"/>
    </row>
    <row r="135" spans="1:18">
      <c r="A135" s="95"/>
      <c r="B135" s="195" t="s">
        <v>13</v>
      </c>
      <c r="C135" s="781">
        <v>121.85</v>
      </c>
      <c r="D135" s="274">
        <v>120.02</v>
      </c>
      <c r="E135" s="32">
        <v>95.13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104.5</v>
      </c>
      <c r="O135" s="1057">
        <v>109.7</v>
      </c>
      <c r="P135" s="1712">
        <v>94.2</v>
      </c>
      <c r="Q135" s="1182"/>
      <c r="R135" s="1058" t="s">
        <v>870</v>
      </c>
    </row>
    <row r="136" spans="1:18">
      <c r="A136" s="95"/>
      <c r="B136" s="195" t="s">
        <v>14</v>
      </c>
      <c r="C136" s="781">
        <v>126.94</v>
      </c>
      <c r="D136" s="274">
        <v>120</v>
      </c>
      <c r="E136" s="32">
        <v>94.91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104.9</v>
      </c>
      <c r="O136" s="1059">
        <v>110.7</v>
      </c>
      <c r="P136" s="1717">
        <v>94.5</v>
      </c>
      <c r="Q136" s="1184"/>
      <c r="R136" s="1060"/>
    </row>
    <row r="137" spans="1:18">
      <c r="A137" s="353" t="s">
        <v>49</v>
      </c>
      <c r="B137" s="196" t="s">
        <v>3</v>
      </c>
      <c r="C137" s="1787">
        <v>119.76</v>
      </c>
      <c r="D137" s="279">
        <v>119.5</v>
      </c>
      <c r="E137" s="35">
        <v>96.8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101.8</v>
      </c>
      <c r="O137" s="1057">
        <v>108</v>
      </c>
      <c r="P137" s="1712">
        <v>94.3</v>
      </c>
      <c r="Q137" s="1182"/>
      <c r="R137" s="1058"/>
    </row>
    <row r="138" spans="1:18">
      <c r="A138" s="95">
        <v>2001</v>
      </c>
      <c r="B138" s="195" t="s">
        <v>4</v>
      </c>
      <c r="C138" s="781">
        <v>119.62</v>
      </c>
      <c r="D138" s="274">
        <v>117.31</v>
      </c>
      <c r="E138" s="32">
        <v>95.32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101.3</v>
      </c>
      <c r="O138" s="1057">
        <v>107.9</v>
      </c>
      <c r="P138" s="1712">
        <v>94.9</v>
      </c>
      <c r="Q138" s="1182"/>
      <c r="R138" s="1058"/>
    </row>
    <row r="139" spans="1:18">
      <c r="A139" s="95"/>
      <c r="B139" s="195" t="s">
        <v>5</v>
      </c>
      <c r="C139" s="781">
        <v>117.09</v>
      </c>
      <c r="D139" s="274">
        <v>114.63</v>
      </c>
      <c r="E139" s="32">
        <v>92.79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99.9</v>
      </c>
      <c r="O139" s="1057">
        <v>106.4</v>
      </c>
      <c r="P139" s="1712">
        <v>94.3</v>
      </c>
      <c r="Q139" s="1182"/>
      <c r="R139" s="1058"/>
    </row>
    <row r="140" spans="1:18">
      <c r="A140" s="95"/>
      <c r="B140" s="195" t="s">
        <v>6</v>
      </c>
      <c r="C140" s="781">
        <v>117.45</v>
      </c>
      <c r="D140" s="274">
        <v>114.78</v>
      </c>
      <c r="E140" s="32">
        <v>91.67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98.8</v>
      </c>
      <c r="O140" s="1057">
        <v>105.4</v>
      </c>
      <c r="P140" s="1712">
        <v>94.1</v>
      </c>
      <c r="Q140" s="1182"/>
      <c r="R140" s="1058"/>
    </row>
    <row r="141" spans="1:18">
      <c r="A141" s="95"/>
      <c r="B141" s="195" t="s">
        <v>7</v>
      </c>
      <c r="C141" s="781">
        <v>114.5</v>
      </c>
      <c r="D141" s="274">
        <v>113.93</v>
      </c>
      <c r="E141" s="32">
        <v>91.3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99</v>
      </c>
      <c r="O141" s="1057">
        <v>104</v>
      </c>
      <c r="P141" s="1712">
        <v>94.2</v>
      </c>
      <c r="Q141" s="1182"/>
      <c r="R141" s="1058"/>
    </row>
    <row r="142" spans="1:18">
      <c r="A142" s="95"/>
      <c r="B142" s="195" t="s">
        <v>8</v>
      </c>
      <c r="C142" s="781">
        <v>115.28</v>
      </c>
      <c r="D142" s="274">
        <v>113.03</v>
      </c>
      <c r="E142" s="32">
        <v>90.86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97.6</v>
      </c>
      <c r="O142" s="1057">
        <v>103.6</v>
      </c>
      <c r="P142" s="1712">
        <v>93.7</v>
      </c>
      <c r="Q142" s="1182"/>
      <c r="R142" s="1058"/>
    </row>
    <row r="143" spans="1:18">
      <c r="A143" s="95"/>
      <c r="B143" s="195" t="s">
        <v>9</v>
      </c>
      <c r="C143" s="781">
        <v>113.95</v>
      </c>
      <c r="D143" s="274">
        <v>112.39</v>
      </c>
      <c r="E143" s="32">
        <v>90.41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96.2</v>
      </c>
      <c r="O143" s="1057">
        <v>102.2</v>
      </c>
      <c r="P143" s="1712">
        <v>93.6</v>
      </c>
      <c r="Q143" s="1182"/>
      <c r="R143" s="1058"/>
    </row>
    <row r="144" spans="1:18">
      <c r="A144" s="95"/>
      <c r="B144" s="195" t="s">
        <v>10</v>
      </c>
      <c r="C144" s="781">
        <v>107.45</v>
      </c>
      <c r="D144" s="274">
        <v>108.31</v>
      </c>
      <c r="E144" s="32">
        <v>87.87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95.2</v>
      </c>
      <c r="O144" s="1057">
        <v>100.4</v>
      </c>
      <c r="P144" s="1712">
        <v>93.7</v>
      </c>
      <c r="Q144" s="1182"/>
      <c r="R144" s="1058"/>
    </row>
    <row r="145" spans="1:18">
      <c r="A145" s="95"/>
      <c r="B145" s="195" t="s">
        <v>11</v>
      </c>
      <c r="C145" s="781">
        <v>109.08</v>
      </c>
      <c r="D145" s="274">
        <v>108.21</v>
      </c>
      <c r="E145" s="32">
        <v>87.52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92.8</v>
      </c>
      <c r="O145" s="1057">
        <v>99</v>
      </c>
      <c r="P145" s="1712">
        <v>93.3</v>
      </c>
      <c r="Q145" s="1182"/>
      <c r="R145" s="1058"/>
    </row>
    <row r="146" spans="1:18">
      <c r="A146" s="95"/>
      <c r="B146" s="195" t="s">
        <v>12</v>
      </c>
      <c r="C146" s="781">
        <v>105.1</v>
      </c>
      <c r="D146" s="274">
        <v>107.39</v>
      </c>
      <c r="E146" s="32">
        <v>86.97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91.8</v>
      </c>
      <c r="O146" s="1057">
        <v>98.4</v>
      </c>
      <c r="P146" s="1712">
        <v>93.3</v>
      </c>
      <c r="Q146" s="1182"/>
      <c r="R146" s="1058"/>
    </row>
    <row r="147" spans="1:18">
      <c r="A147" s="95"/>
      <c r="B147" s="195" t="s">
        <v>13</v>
      </c>
      <c r="C147" s="781">
        <v>105.19</v>
      </c>
      <c r="D147" s="274">
        <v>108.09</v>
      </c>
      <c r="E147" s="32">
        <v>85.21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92.4</v>
      </c>
      <c r="O147" s="1057">
        <v>97.5</v>
      </c>
      <c r="P147" s="1712">
        <v>92.5</v>
      </c>
      <c r="Q147" s="1182"/>
      <c r="R147" s="1058"/>
    </row>
    <row r="148" spans="1:18">
      <c r="A148" s="100"/>
      <c r="B148" s="197" t="s">
        <v>14</v>
      </c>
      <c r="C148" s="895">
        <v>109.44</v>
      </c>
      <c r="D148" s="273">
        <v>106.61</v>
      </c>
      <c r="E148" s="34">
        <v>83.74</v>
      </c>
      <c r="F148" s="288"/>
      <c r="G148" s="139" t="s">
        <v>871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92.2</v>
      </c>
      <c r="O148" s="1057">
        <v>97.2</v>
      </c>
      <c r="P148" s="1712">
        <v>91.3</v>
      </c>
      <c r="Q148" s="1182"/>
      <c r="R148" s="1058"/>
    </row>
    <row r="149" spans="1:18">
      <c r="A149" s="354" t="s">
        <v>50</v>
      </c>
      <c r="B149" s="195" t="s">
        <v>3</v>
      </c>
      <c r="C149" s="781">
        <v>108</v>
      </c>
      <c r="D149" s="274">
        <v>106.54</v>
      </c>
      <c r="E149" s="32">
        <v>83.67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93.8</v>
      </c>
      <c r="O149" s="1062">
        <v>97.3</v>
      </c>
      <c r="P149" s="1716">
        <v>91.9</v>
      </c>
      <c r="Q149" s="1183"/>
      <c r="R149" s="1061" t="s">
        <v>871</v>
      </c>
    </row>
    <row r="150" spans="1:18">
      <c r="A150" s="95">
        <v>2002</v>
      </c>
      <c r="B150" s="195" t="s">
        <v>4</v>
      </c>
      <c r="C150" s="781">
        <v>109.62</v>
      </c>
      <c r="D150" s="274">
        <v>106.9</v>
      </c>
      <c r="E150" s="32">
        <v>83.96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94.3</v>
      </c>
      <c r="O150" s="1057">
        <v>98.3</v>
      </c>
      <c r="P150" s="1712">
        <v>91.5</v>
      </c>
      <c r="Q150" s="1182"/>
      <c r="R150" s="1058"/>
    </row>
    <row r="151" spans="1:18">
      <c r="A151" s="95"/>
      <c r="B151" s="195" t="s">
        <v>5</v>
      </c>
      <c r="C151" s="781">
        <v>109.93</v>
      </c>
      <c r="D151" s="274">
        <v>107.45</v>
      </c>
      <c r="E151" s="32">
        <v>85.16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96.7</v>
      </c>
      <c r="O151" s="1057">
        <v>99</v>
      </c>
      <c r="P151" s="1712">
        <v>91.2</v>
      </c>
      <c r="Q151" s="1182"/>
      <c r="R151" s="1058"/>
    </row>
    <row r="152" spans="1:18">
      <c r="A152" s="95"/>
      <c r="B152" s="195" t="s">
        <v>6</v>
      </c>
      <c r="C152" s="781">
        <v>113.3</v>
      </c>
      <c r="D152" s="274">
        <v>108.41</v>
      </c>
      <c r="E152" s="32">
        <v>85.19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98.3</v>
      </c>
      <c r="O152" s="1057">
        <v>99.6</v>
      </c>
      <c r="P152" s="1712">
        <v>91.1</v>
      </c>
      <c r="Q152" s="1182"/>
      <c r="R152" s="1058"/>
    </row>
    <row r="153" spans="1:18">
      <c r="A153" s="95"/>
      <c r="B153" s="195" t="s">
        <v>7</v>
      </c>
      <c r="C153" s="781">
        <v>116.66</v>
      </c>
      <c r="D153" s="274">
        <v>108.73</v>
      </c>
      <c r="E153" s="32">
        <v>83.38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100.5</v>
      </c>
      <c r="O153" s="1057">
        <v>102.2</v>
      </c>
      <c r="P153" s="1712">
        <v>90.5</v>
      </c>
      <c r="Q153" s="1182"/>
      <c r="R153" s="1058"/>
    </row>
    <row r="154" spans="1:18">
      <c r="A154" s="95"/>
      <c r="B154" s="195" t="s">
        <v>8</v>
      </c>
      <c r="C154" s="781">
        <v>117.92</v>
      </c>
      <c r="D154" s="274">
        <v>109.36</v>
      </c>
      <c r="E154" s="32">
        <v>85.53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99.9</v>
      </c>
      <c r="O154" s="1057">
        <v>101.6</v>
      </c>
      <c r="P154" s="1712">
        <v>90.5</v>
      </c>
      <c r="Q154" s="1182"/>
      <c r="R154" s="1058"/>
    </row>
    <row r="155" spans="1:18">
      <c r="A155" s="95"/>
      <c r="B155" s="195" t="s">
        <v>9</v>
      </c>
      <c r="C155" s="781">
        <v>117.98</v>
      </c>
      <c r="D155" s="274">
        <v>110.9</v>
      </c>
      <c r="E155" s="32">
        <v>85.29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100.1</v>
      </c>
      <c r="O155" s="1057">
        <v>102.1</v>
      </c>
      <c r="P155" s="1712">
        <v>90.8</v>
      </c>
      <c r="Q155" s="1182"/>
      <c r="R155" s="1058"/>
    </row>
    <row r="156" spans="1:18">
      <c r="A156" s="95"/>
      <c r="B156" s="195" t="s">
        <v>10</v>
      </c>
      <c r="C156" s="781">
        <v>121.86</v>
      </c>
      <c r="D156" s="274">
        <v>111.21</v>
      </c>
      <c r="E156" s="32">
        <v>85.34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100.5</v>
      </c>
      <c r="O156" s="1057">
        <v>103.2</v>
      </c>
      <c r="P156" s="1712">
        <v>90.5</v>
      </c>
      <c r="Q156" s="1182"/>
      <c r="R156" s="1058"/>
    </row>
    <row r="157" spans="1:18">
      <c r="A157" s="95"/>
      <c r="B157" s="195" t="s">
        <v>11</v>
      </c>
      <c r="C157" s="781">
        <v>124.15</v>
      </c>
      <c r="D157" s="274">
        <v>109.24</v>
      </c>
      <c r="E157" s="32">
        <v>84.63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99.4</v>
      </c>
      <c r="O157" s="1057">
        <v>103.7</v>
      </c>
      <c r="P157" s="1712">
        <v>91.4</v>
      </c>
      <c r="Q157" s="1182"/>
      <c r="R157" s="1058"/>
    </row>
    <row r="158" spans="1:18">
      <c r="A158" s="95"/>
      <c r="B158" s="195" t="s">
        <v>12</v>
      </c>
      <c r="C158" s="781">
        <v>127.41</v>
      </c>
      <c r="D158" s="274">
        <v>114.53</v>
      </c>
      <c r="E158" s="32">
        <v>85.22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100.2</v>
      </c>
      <c r="O158" s="1057">
        <v>103.6</v>
      </c>
      <c r="P158" s="1712">
        <v>91.6</v>
      </c>
      <c r="Q158" s="1182"/>
      <c r="R158" s="1058"/>
    </row>
    <row r="159" spans="1:18">
      <c r="A159" s="95"/>
      <c r="B159" s="195" t="s">
        <v>13</v>
      </c>
      <c r="C159" s="781">
        <v>125.42</v>
      </c>
      <c r="D159" s="274">
        <v>113.8</v>
      </c>
      <c r="E159" s="32">
        <v>86.28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100.3</v>
      </c>
      <c r="O159" s="1057">
        <v>104.3</v>
      </c>
      <c r="P159" s="1712">
        <v>91.8</v>
      </c>
      <c r="Q159" s="1182"/>
      <c r="R159" s="1058"/>
    </row>
    <row r="160" spans="1:18">
      <c r="A160" s="95"/>
      <c r="B160" s="195" t="s">
        <v>14</v>
      </c>
      <c r="C160" s="781">
        <v>128.54</v>
      </c>
      <c r="D160" s="274">
        <v>113.72</v>
      </c>
      <c r="E160" s="32">
        <v>88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99.3</v>
      </c>
      <c r="O160" s="1059">
        <v>103.5</v>
      </c>
      <c r="P160" s="1717">
        <v>92.5</v>
      </c>
      <c r="Q160" s="1184"/>
      <c r="R160" s="1060"/>
    </row>
    <row r="161" spans="1:18">
      <c r="A161" s="353" t="s">
        <v>51</v>
      </c>
      <c r="B161" s="196" t="s">
        <v>3</v>
      </c>
      <c r="C161" s="1787">
        <v>124.51</v>
      </c>
      <c r="D161" s="279">
        <v>115.01</v>
      </c>
      <c r="E161" s="35">
        <v>90.13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99.9</v>
      </c>
      <c r="O161" s="1057">
        <v>104.1</v>
      </c>
      <c r="P161" s="1712">
        <v>92.6</v>
      </c>
      <c r="Q161" s="1182"/>
      <c r="R161" s="1058"/>
    </row>
    <row r="162" spans="1:18">
      <c r="A162" s="95">
        <v>2003</v>
      </c>
      <c r="B162" s="195" t="s">
        <v>4</v>
      </c>
      <c r="C162" s="781">
        <v>128.66</v>
      </c>
      <c r="D162" s="274">
        <v>115.65</v>
      </c>
      <c r="E162" s="32">
        <v>91.34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100.3</v>
      </c>
      <c r="O162" s="1057">
        <v>105.1</v>
      </c>
      <c r="P162" s="1712">
        <v>93.1</v>
      </c>
      <c r="Q162" s="1182"/>
      <c r="R162" s="1058"/>
    </row>
    <row r="163" spans="1:18">
      <c r="A163" s="95"/>
      <c r="B163" s="195" t="s">
        <v>5</v>
      </c>
      <c r="C163" s="781">
        <v>130.81</v>
      </c>
      <c r="D163" s="274">
        <v>114.68</v>
      </c>
      <c r="E163" s="32">
        <v>91.61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100.1</v>
      </c>
      <c r="O163" s="1057">
        <v>105.1</v>
      </c>
      <c r="P163" s="1712">
        <v>93.6</v>
      </c>
      <c r="Q163" s="1182"/>
      <c r="R163" s="1058"/>
    </row>
    <row r="164" spans="1:18">
      <c r="A164" s="95"/>
      <c r="B164" s="195" t="s">
        <v>6</v>
      </c>
      <c r="C164" s="781">
        <v>122.79</v>
      </c>
      <c r="D164" s="274">
        <v>114.67</v>
      </c>
      <c r="E164" s="32">
        <v>90.98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100</v>
      </c>
      <c r="O164" s="1057">
        <v>104.3</v>
      </c>
      <c r="P164" s="1712">
        <v>93.5</v>
      </c>
      <c r="Q164" s="1182"/>
      <c r="R164" s="1058"/>
    </row>
    <row r="165" spans="1:18">
      <c r="A165" s="95"/>
      <c r="B165" s="195" t="s">
        <v>7</v>
      </c>
      <c r="C165" s="781">
        <v>126.45</v>
      </c>
      <c r="D165" s="274">
        <v>116.11</v>
      </c>
      <c r="E165" s="32">
        <v>91.17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101</v>
      </c>
      <c r="O165" s="1057">
        <v>104.9</v>
      </c>
      <c r="P165" s="1712">
        <v>94.3</v>
      </c>
      <c r="Q165" s="1182"/>
      <c r="R165" s="1058"/>
    </row>
    <row r="166" spans="1:18">
      <c r="A166" s="95"/>
      <c r="B166" s="195" t="s">
        <v>8</v>
      </c>
      <c r="C166" s="781">
        <v>123.06</v>
      </c>
      <c r="D166" s="274">
        <v>114.59</v>
      </c>
      <c r="E166" s="32">
        <v>89.96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101.6</v>
      </c>
      <c r="O166" s="1057">
        <v>105.2</v>
      </c>
      <c r="P166" s="1712">
        <v>95</v>
      </c>
      <c r="Q166" s="1182"/>
      <c r="R166" s="1058"/>
    </row>
    <row r="167" spans="1:18">
      <c r="A167" s="95"/>
      <c r="B167" s="195" t="s">
        <v>9</v>
      </c>
      <c r="C167" s="781">
        <v>127.73</v>
      </c>
      <c r="D167" s="274">
        <v>114.25</v>
      </c>
      <c r="E167" s="32">
        <v>92.55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102.8</v>
      </c>
      <c r="O167" s="1057">
        <v>105.7</v>
      </c>
      <c r="P167" s="1712">
        <v>95.8</v>
      </c>
      <c r="Q167" s="1182"/>
      <c r="R167" s="1058"/>
    </row>
    <row r="168" spans="1:18">
      <c r="A168" s="95"/>
      <c r="B168" s="195" t="s">
        <v>10</v>
      </c>
      <c r="C168" s="781">
        <v>122.78</v>
      </c>
      <c r="D168" s="274">
        <v>113.27</v>
      </c>
      <c r="E168" s="32">
        <v>90.52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102.7</v>
      </c>
      <c r="O168" s="1057">
        <v>105.9</v>
      </c>
      <c r="P168" s="1712">
        <v>96.5</v>
      </c>
      <c r="Q168" s="1182"/>
      <c r="R168" s="1058"/>
    </row>
    <row r="169" spans="1:18">
      <c r="A169" s="95"/>
      <c r="B169" s="195" t="s">
        <v>11</v>
      </c>
      <c r="C169" s="781">
        <v>125.38</v>
      </c>
      <c r="D169" s="274">
        <v>115.73</v>
      </c>
      <c r="E169" s="32">
        <v>92.35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104.8</v>
      </c>
      <c r="O169" s="1057">
        <v>107.8</v>
      </c>
      <c r="P169" s="1712">
        <v>96.5</v>
      </c>
      <c r="Q169" s="1182"/>
      <c r="R169" s="1058"/>
    </row>
    <row r="170" spans="1:18">
      <c r="A170" s="95"/>
      <c r="B170" s="195" t="s">
        <v>12</v>
      </c>
      <c r="C170" s="781">
        <v>132.36000000000001</v>
      </c>
      <c r="D170" s="274">
        <v>121.75</v>
      </c>
      <c r="E170" s="32">
        <v>94.63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106.7</v>
      </c>
      <c r="O170" s="1057">
        <v>110</v>
      </c>
      <c r="P170" s="1712">
        <v>97.6</v>
      </c>
      <c r="Q170" s="1182"/>
      <c r="R170" s="1058"/>
    </row>
    <row r="171" spans="1:18">
      <c r="A171" s="95"/>
      <c r="B171" s="195" t="s">
        <v>13</v>
      </c>
      <c r="C171" s="781">
        <v>127.32</v>
      </c>
      <c r="D171" s="274">
        <v>117.83</v>
      </c>
      <c r="E171" s="32">
        <v>92.84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105.1</v>
      </c>
      <c r="O171" s="1057">
        <v>109.4</v>
      </c>
      <c r="P171" s="1712">
        <v>97.8</v>
      </c>
      <c r="Q171" s="1182"/>
      <c r="R171" s="1058"/>
    </row>
    <row r="172" spans="1:18">
      <c r="A172" s="100"/>
      <c r="B172" s="197" t="s">
        <v>14</v>
      </c>
      <c r="C172" s="895">
        <v>130.46</v>
      </c>
      <c r="D172" s="273">
        <v>120.55</v>
      </c>
      <c r="E172" s="34">
        <v>92.94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106.2</v>
      </c>
      <c r="O172" s="1057">
        <v>111.4</v>
      </c>
      <c r="P172" s="1712">
        <v>98.7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131.41999999999999</v>
      </c>
      <c r="D173" s="274">
        <v>123.96</v>
      </c>
      <c r="E173" s="32">
        <v>97.51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108</v>
      </c>
      <c r="O173" s="1062">
        <v>112.9</v>
      </c>
      <c r="P173" s="1716">
        <v>100</v>
      </c>
      <c r="Q173" s="1183"/>
      <c r="R173" s="1061"/>
    </row>
    <row r="174" spans="1:18">
      <c r="A174" s="95">
        <v>2004</v>
      </c>
      <c r="B174" s="195" t="s">
        <v>4</v>
      </c>
      <c r="C174" s="781">
        <v>128.65</v>
      </c>
      <c r="D174" s="274">
        <v>123.7</v>
      </c>
      <c r="E174" s="32">
        <v>99.33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108.1</v>
      </c>
      <c r="O174" s="1057">
        <v>112.7</v>
      </c>
      <c r="P174" s="1712">
        <v>100.1</v>
      </c>
      <c r="Q174" s="1182"/>
      <c r="R174" s="1058"/>
    </row>
    <row r="175" spans="1:18">
      <c r="A175" s="95"/>
      <c r="B175" s="195" t="s">
        <v>5</v>
      </c>
      <c r="C175" s="781">
        <v>133.56</v>
      </c>
      <c r="D175" s="274">
        <v>123.01</v>
      </c>
      <c r="E175" s="32">
        <v>96.91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110</v>
      </c>
      <c r="O175" s="1057">
        <v>112.8</v>
      </c>
      <c r="P175" s="1712">
        <v>100.2</v>
      </c>
      <c r="Q175" s="1182"/>
      <c r="R175" s="1058"/>
    </row>
    <row r="176" spans="1:18">
      <c r="A176" s="95"/>
      <c r="B176" s="195" t="s">
        <v>6</v>
      </c>
      <c r="C176" s="781">
        <v>131.13</v>
      </c>
      <c r="D176" s="274">
        <v>123.44</v>
      </c>
      <c r="E176" s="32">
        <v>97.51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110.6</v>
      </c>
      <c r="O176" s="1057">
        <v>114</v>
      </c>
      <c r="P176" s="1712">
        <v>101.7</v>
      </c>
      <c r="Q176" s="1182"/>
      <c r="R176" s="1058"/>
    </row>
    <row r="177" spans="1:18">
      <c r="A177" s="95"/>
      <c r="B177" s="195" t="s">
        <v>7</v>
      </c>
      <c r="C177" s="781">
        <v>137.5</v>
      </c>
      <c r="D177" s="274">
        <v>125.16</v>
      </c>
      <c r="E177" s="32">
        <v>99.59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111.5</v>
      </c>
      <c r="O177" s="1057">
        <v>113.9</v>
      </c>
      <c r="P177" s="1712">
        <v>102.5</v>
      </c>
      <c r="Q177" s="1182"/>
      <c r="R177" s="1058"/>
    </row>
    <row r="178" spans="1:18">
      <c r="A178" s="95"/>
      <c r="B178" s="195" t="s">
        <v>8</v>
      </c>
      <c r="C178" s="781">
        <v>138.71</v>
      </c>
      <c r="D178" s="274">
        <v>125.81</v>
      </c>
      <c r="E178" s="32">
        <v>96.05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111</v>
      </c>
      <c r="O178" s="1057">
        <v>114.6</v>
      </c>
      <c r="P178" s="1712">
        <v>102.3</v>
      </c>
      <c r="Q178" s="1182"/>
      <c r="R178" s="1058"/>
    </row>
    <row r="179" spans="1:18">
      <c r="A179" s="95"/>
      <c r="B179" s="195" t="s">
        <v>9</v>
      </c>
      <c r="C179" s="781">
        <v>135.29</v>
      </c>
      <c r="D179" s="274">
        <v>128.13999999999999</v>
      </c>
      <c r="E179" s="32">
        <v>100.09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113</v>
      </c>
      <c r="O179" s="1057">
        <v>116</v>
      </c>
      <c r="P179" s="1712">
        <v>102.6</v>
      </c>
      <c r="Q179" s="1182"/>
      <c r="R179" s="1058"/>
    </row>
    <row r="180" spans="1:18">
      <c r="A180" s="95"/>
      <c r="B180" s="195" t="s">
        <v>10</v>
      </c>
      <c r="C180" s="781">
        <v>136.63999999999999</v>
      </c>
      <c r="D180" s="274">
        <v>125.63</v>
      </c>
      <c r="E180" s="32">
        <v>98.54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112</v>
      </c>
      <c r="O180" s="1057">
        <v>114.9</v>
      </c>
      <c r="P180" s="1712">
        <v>102.9</v>
      </c>
      <c r="Q180" s="1182"/>
      <c r="R180" s="1058"/>
    </row>
    <row r="181" spans="1:18">
      <c r="A181" s="95"/>
      <c r="B181" s="195" t="s">
        <v>11</v>
      </c>
      <c r="C181" s="781">
        <v>139.36000000000001</v>
      </c>
      <c r="D181" s="274">
        <v>126.44</v>
      </c>
      <c r="E181" s="32">
        <v>99.35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112.4</v>
      </c>
      <c r="O181" s="1057">
        <v>115</v>
      </c>
      <c r="P181" s="1712">
        <v>103.7</v>
      </c>
      <c r="Q181" s="1182"/>
      <c r="R181" s="1058"/>
    </row>
    <row r="182" spans="1:18">
      <c r="A182" s="95"/>
      <c r="B182" s="195" t="s">
        <v>12</v>
      </c>
      <c r="C182" s="781">
        <v>139.43</v>
      </c>
      <c r="D182" s="274">
        <v>127.36</v>
      </c>
      <c r="E182" s="32">
        <v>102.4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112.6</v>
      </c>
      <c r="O182" s="1057">
        <v>114.4</v>
      </c>
      <c r="P182" s="1712">
        <v>103.2</v>
      </c>
      <c r="Q182" s="1182"/>
      <c r="R182" s="1058"/>
    </row>
    <row r="183" spans="1:18">
      <c r="A183" s="95"/>
      <c r="B183" s="195" t="s">
        <v>13</v>
      </c>
      <c r="C183" s="781">
        <v>142.35</v>
      </c>
      <c r="D183" s="274">
        <v>129.47999999999999</v>
      </c>
      <c r="E183" s="32">
        <v>104.5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112.8</v>
      </c>
      <c r="O183" s="1057">
        <v>115.8</v>
      </c>
      <c r="P183" s="1712">
        <v>103.5</v>
      </c>
      <c r="Q183" s="1182"/>
      <c r="R183" s="1058"/>
    </row>
    <row r="184" spans="1:18">
      <c r="A184" s="95"/>
      <c r="B184" s="195" t="s">
        <v>14</v>
      </c>
      <c r="C184" s="781">
        <v>144.02000000000001</v>
      </c>
      <c r="D184" s="274">
        <v>130.38999999999999</v>
      </c>
      <c r="E184" s="32">
        <v>104.5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113.3</v>
      </c>
      <c r="O184" s="1057">
        <v>114.6</v>
      </c>
      <c r="P184" s="1712">
        <v>103.4</v>
      </c>
      <c r="Q184" s="1182"/>
      <c r="R184" s="1058"/>
    </row>
    <row r="185" spans="1:18">
      <c r="A185" s="353" t="s">
        <v>53</v>
      </c>
      <c r="B185" s="196" t="s">
        <v>3</v>
      </c>
      <c r="C185" s="1787">
        <v>137.41</v>
      </c>
      <c r="D185" s="279">
        <v>131.61000000000001</v>
      </c>
      <c r="E185" s="35">
        <v>103.01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112.8</v>
      </c>
      <c r="O185" s="1062">
        <v>115.6</v>
      </c>
      <c r="P185" s="1716">
        <v>103.7</v>
      </c>
      <c r="Q185" s="1183"/>
      <c r="R185" s="1061"/>
    </row>
    <row r="186" spans="1:18">
      <c r="A186" s="95">
        <v>2005</v>
      </c>
      <c r="B186" s="195" t="s">
        <v>4</v>
      </c>
      <c r="C186" s="781">
        <v>132.72</v>
      </c>
      <c r="D186" s="274">
        <v>128.32</v>
      </c>
      <c r="E186" s="32">
        <v>104.95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112.2</v>
      </c>
      <c r="O186" s="1057">
        <v>114.5</v>
      </c>
      <c r="P186" s="1712">
        <v>103.3</v>
      </c>
      <c r="Q186" s="1182"/>
      <c r="R186" s="1058"/>
    </row>
    <row r="187" spans="1:18">
      <c r="A187" s="95"/>
      <c r="B187" s="195" t="s">
        <v>5</v>
      </c>
      <c r="C187" s="781">
        <v>131.91</v>
      </c>
      <c r="D187" s="274">
        <v>130.15</v>
      </c>
      <c r="E187" s="32">
        <v>105.01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113.5</v>
      </c>
      <c r="O187" s="1057">
        <v>115.7</v>
      </c>
      <c r="P187" s="1712">
        <v>104.5</v>
      </c>
      <c r="Q187" s="1182"/>
      <c r="R187" s="1058"/>
    </row>
    <row r="188" spans="1:18">
      <c r="A188" s="95"/>
      <c r="B188" s="195" t="s">
        <v>6</v>
      </c>
      <c r="C188" s="781">
        <v>133.55000000000001</v>
      </c>
      <c r="D188" s="274">
        <v>135.79</v>
      </c>
      <c r="E188" s="32">
        <v>106.84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114.1</v>
      </c>
      <c r="O188" s="1057">
        <v>117.1</v>
      </c>
      <c r="P188" s="1712">
        <v>104.4</v>
      </c>
      <c r="Q188" s="1182"/>
      <c r="R188" s="1058"/>
    </row>
    <row r="189" spans="1:18">
      <c r="A189" s="95"/>
      <c r="B189" s="195" t="s">
        <v>7</v>
      </c>
      <c r="C189" s="781">
        <v>131.19</v>
      </c>
      <c r="D189" s="274">
        <v>128.62</v>
      </c>
      <c r="E189" s="32">
        <v>109.11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112.9</v>
      </c>
      <c r="O189" s="1057">
        <v>115.9</v>
      </c>
      <c r="P189" s="1712">
        <v>104.6</v>
      </c>
      <c r="Q189" s="1182"/>
      <c r="R189" s="1058"/>
    </row>
    <row r="190" spans="1:18">
      <c r="A190" s="95"/>
      <c r="B190" s="195" t="s">
        <v>8</v>
      </c>
      <c r="C190" s="781">
        <v>130.85</v>
      </c>
      <c r="D190" s="274">
        <v>132.87</v>
      </c>
      <c r="E190" s="32">
        <v>106.41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113.3</v>
      </c>
      <c r="O190" s="1057">
        <v>116.4</v>
      </c>
      <c r="P190" s="1712">
        <v>105.3</v>
      </c>
      <c r="Q190" s="1182"/>
      <c r="R190" s="1058"/>
    </row>
    <row r="191" spans="1:18">
      <c r="A191" s="95"/>
      <c r="B191" s="195" t="s">
        <v>9</v>
      </c>
      <c r="C191" s="781">
        <v>129.19999999999999</v>
      </c>
      <c r="D191" s="274">
        <v>130.03</v>
      </c>
      <c r="E191" s="32">
        <v>105.19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114.4</v>
      </c>
      <c r="O191" s="1057">
        <v>115.8</v>
      </c>
      <c r="P191" s="1712">
        <v>104.5</v>
      </c>
      <c r="Q191" s="1182"/>
      <c r="R191" s="1058"/>
    </row>
    <row r="192" spans="1:18">
      <c r="A192" s="95"/>
      <c r="B192" s="195" t="s">
        <v>10</v>
      </c>
      <c r="C192" s="781">
        <v>129.12</v>
      </c>
      <c r="D192" s="274">
        <v>135.69999999999999</v>
      </c>
      <c r="E192" s="32">
        <v>108.64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114.9</v>
      </c>
      <c r="O192" s="1057">
        <v>116.6</v>
      </c>
      <c r="P192" s="1712">
        <v>105.7</v>
      </c>
      <c r="Q192" s="1182"/>
      <c r="R192" s="1058"/>
    </row>
    <row r="193" spans="1:18">
      <c r="A193" s="95"/>
      <c r="B193" s="195" t="s">
        <v>11</v>
      </c>
      <c r="C193" s="781">
        <v>125.94</v>
      </c>
      <c r="D193" s="274">
        <v>133.13999999999999</v>
      </c>
      <c r="E193" s="32">
        <v>106.36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114.5</v>
      </c>
      <c r="O193" s="1057">
        <v>116.9</v>
      </c>
      <c r="P193" s="1712">
        <v>106.1</v>
      </c>
      <c r="Q193" s="1182"/>
      <c r="R193" s="1058"/>
    </row>
    <row r="194" spans="1:18">
      <c r="A194" s="95"/>
      <c r="B194" s="195" t="s">
        <v>12</v>
      </c>
      <c r="C194" s="781">
        <v>125.4</v>
      </c>
      <c r="D194" s="274">
        <v>131.57</v>
      </c>
      <c r="E194" s="32">
        <v>106.75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116.2</v>
      </c>
      <c r="O194" s="1057">
        <v>117.3</v>
      </c>
      <c r="P194" s="1712">
        <v>105.3</v>
      </c>
      <c r="Q194" s="1182"/>
      <c r="R194" s="1058"/>
    </row>
    <row r="195" spans="1:18">
      <c r="A195" s="95"/>
      <c r="B195" s="195" t="s">
        <v>13</v>
      </c>
      <c r="C195" s="781">
        <v>130.96</v>
      </c>
      <c r="D195" s="274">
        <v>133.75</v>
      </c>
      <c r="E195" s="32">
        <v>107.47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117.5</v>
      </c>
      <c r="O195" s="1057">
        <v>118.2</v>
      </c>
      <c r="P195" s="1712">
        <v>105.6</v>
      </c>
      <c r="Q195" s="1182"/>
      <c r="R195" s="1058"/>
    </row>
    <row r="196" spans="1:18">
      <c r="A196" s="100"/>
      <c r="B196" s="197" t="s">
        <v>14</v>
      </c>
      <c r="C196" s="895">
        <v>127.99</v>
      </c>
      <c r="D196" s="273">
        <v>133.79</v>
      </c>
      <c r="E196" s="34">
        <v>107.37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117.5</v>
      </c>
      <c r="O196" s="1059">
        <v>118.9</v>
      </c>
      <c r="P196" s="1717">
        <v>105.9</v>
      </c>
      <c r="Q196" s="1184"/>
      <c r="R196" s="1060"/>
    </row>
    <row r="197" spans="1:18">
      <c r="A197" s="354" t="s">
        <v>54</v>
      </c>
      <c r="B197" s="195" t="s">
        <v>3</v>
      </c>
      <c r="C197" s="1788">
        <v>136.30000000000001</v>
      </c>
      <c r="D197" s="276">
        <v>136.84</v>
      </c>
      <c r="E197" s="3">
        <v>105.51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118.2</v>
      </c>
      <c r="O197" s="1057">
        <v>119.5</v>
      </c>
      <c r="P197" s="1712">
        <v>105.8</v>
      </c>
      <c r="Q197" s="1182"/>
      <c r="R197" s="1058"/>
    </row>
    <row r="198" spans="1:18">
      <c r="A198" s="95">
        <v>2006</v>
      </c>
      <c r="B198" s="195" t="s">
        <v>4</v>
      </c>
      <c r="C198" s="1788">
        <v>138.08000000000001</v>
      </c>
      <c r="D198" s="276">
        <v>138.97</v>
      </c>
      <c r="E198" s="3">
        <v>107.28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119</v>
      </c>
      <c r="O198" s="1057">
        <v>119.9</v>
      </c>
      <c r="P198" s="1712">
        <v>107.2</v>
      </c>
      <c r="Q198" s="1182"/>
      <c r="R198" s="1058"/>
    </row>
    <row r="199" spans="1:18">
      <c r="A199" s="95"/>
      <c r="B199" s="195" t="s">
        <v>5</v>
      </c>
      <c r="C199" s="1788">
        <v>135.77000000000001</v>
      </c>
      <c r="D199" s="276">
        <v>139.63</v>
      </c>
      <c r="E199" s="3">
        <v>107.14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117</v>
      </c>
      <c r="O199" s="1057">
        <v>120.3</v>
      </c>
      <c r="P199" s="1712">
        <v>107.2</v>
      </c>
      <c r="Q199" s="1182"/>
      <c r="R199" s="1058"/>
    </row>
    <row r="200" spans="1:18">
      <c r="A200" s="95"/>
      <c r="B200" s="195" t="s">
        <v>6</v>
      </c>
      <c r="C200" s="1788">
        <v>138.32</v>
      </c>
      <c r="D200" s="276">
        <v>141.74</v>
      </c>
      <c r="E200" s="3">
        <v>110.99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119.2</v>
      </c>
      <c r="O200" s="1057">
        <v>120.8</v>
      </c>
      <c r="P200" s="1712">
        <v>108.1</v>
      </c>
      <c r="Q200" s="1182"/>
      <c r="R200" s="1058"/>
    </row>
    <row r="201" spans="1:18">
      <c r="A201" s="95"/>
      <c r="B201" s="195" t="s">
        <v>7</v>
      </c>
      <c r="C201" s="1785">
        <v>141.71</v>
      </c>
      <c r="D201" s="274">
        <v>143.16999999999999</v>
      </c>
      <c r="E201" s="1">
        <v>112.08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118.8</v>
      </c>
      <c r="O201" s="1057">
        <v>121.1</v>
      </c>
      <c r="P201" s="1712">
        <v>108.5</v>
      </c>
      <c r="Q201" s="1182"/>
      <c r="R201" s="1058"/>
    </row>
    <row r="202" spans="1:18">
      <c r="A202" s="95"/>
      <c r="B202" s="195" t="s">
        <v>8</v>
      </c>
      <c r="C202" s="1785">
        <v>142.87</v>
      </c>
      <c r="D202" s="274">
        <v>147.25</v>
      </c>
      <c r="E202" s="1">
        <v>115.07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117</v>
      </c>
      <c r="O202" s="1057">
        <v>121.3</v>
      </c>
      <c r="P202" s="1712">
        <v>109</v>
      </c>
      <c r="Q202" s="1182"/>
      <c r="R202" s="1058"/>
    </row>
    <row r="203" spans="1:18">
      <c r="A203" s="95"/>
      <c r="B203" s="195" t="s">
        <v>9</v>
      </c>
      <c r="C203" s="1785">
        <v>138.44999999999999</v>
      </c>
      <c r="D203" s="274">
        <v>143.76</v>
      </c>
      <c r="E203" s="1">
        <v>113.72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116.3</v>
      </c>
      <c r="O203" s="1057">
        <v>121.7</v>
      </c>
      <c r="P203" s="1712">
        <v>109.8</v>
      </c>
      <c r="Q203" s="1182"/>
      <c r="R203" s="1058"/>
    </row>
    <row r="204" spans="1:18">
      <c r="A204" s="95"/>
      <c r="B204" s="195" t="s">
        <v>10</v>
      </c>
      <c r="C204" s="1785">
        <v>140.72</v>
      </c>
      <c r="D204" s="274">
        <v>147.16</v>
      </c>
      <c r="E204" s="1">
        <v>117.01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118.1</v>
      </c>
      <c r="O204" s="1057">
        <v>122.1</v>
      </c>
      <c r="P204" s="1712">
        <v>109.6</v>
      </c>
      <c r="Q204" s="1182"/>
      <c r="R204" s="1058"/>
    </row>
    <row r="205" spans="1:18">
      <c r="A205" s="95"/>
      <c r="B205" s="195" t="s">
        <v>11</v>
      </c>
      <c r="C205" s="1785">
        <v>141.99</v>
      </c>
      <c r="D205" s="274">
        <v>144.99</v>
      </c>
      <c r="E205" s="1">
        <v>119.52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116.9</v>
      </c>
      <c r="O205" s="1057">
        <v>121.8</v>
      </c>
      <c r="P205" s="1712">
        <v>109.7</v>
      </c>
      <c r="Q205" s="1182"/>
      <c r="R205" s="1058"/>
    </row>
    <row r="206" spans="1:18">
      <c r="A206" s="95"/>
      <c r="B206" s="195" t="s">
        <v>12</v>
      </c>
      <c r="C206" s="1785">
        <v>136.32</v>
      </c>
      <c r="D206" s="274">
        <v>143.69</v>
      </c>
      <c r="E206" s="1">
        <v>119.28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117.2</v>
      </c>
      <c r="O206" s="1057">
        <v>122.3</v>
      </c>
      <c r="P206" s="1712">
        <v>110.5</v>
      </c>
      <c r="Q206" s="1182"/>
      <c r="R206" s="1058"/>
    </row>
    <row r="207" spans="1:18">
      <c r="A207" s="95"/>
      <c r="B207" s="195" t="s">
        <v>13</v>
      </c>
      <c r="C207" s="1785">
        <v>137.03</v>
      </c>
      <c r="D207" s="274">
        <v>143.49</v>
      </c>
      <c r="E207" s="1">
        <v>118.34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118</v>
      </c>
      <c r="O207" s="1057">
        <v>122.2</v>
      </c>
      <c r="P207" s="1712">
        <v>111.1</v>
      </c>
      <c r="Q207" s="1182"/>
      <c r="R207" s="1058"/>
    </row>
    <row r="208" spans="1:18">
      <c r="A208" s="95"/>
      <c r="B208" s="195" t="s">
        <v>14</v>
      </c>
      <c r="C208" s="1785">
        <v>134.99</v>
      </c>
      <c r="D208" s="274">
        <v>142.13999999999999</v>
      </c>
      <c r="E208" s="1">
        <v>120.03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117.8</v>
      </c>
      <c r="O208" s="1057">
        <v>122.1</v>
      </c>
      <c r="P208" s="1712">
        <v>111.5</v>
      </c>
      <c r="Q208" s="1182"/>
      <c r="R208" s="1058"/>
    </row>
    <row r="209" spans="1:18">
      <c r="A209" s="353" t="s">
        <v>55</v>
      </c>
      <c r="B209" s="196" t="s">
        <v>3</v>
      </c>
      <c r="C209" s="1786">
        <v>126.5</v>
      </c>
      <c r="D209" s="279">
        <v>139.57</v>
      </c>
      <c r="E209" s="2">
        <v>121.14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117.8</v>
      </c>
      <c r="O209" s="1062">
        <v>122.2</v>
      </c>
      <c r="P209" s="1716">
        <v>111.9</v>
      </c>
      <c r="Q209" s="1183"/>
      <c r="R209" s="1061"/>
    </row>
    <row r="210" spans="1:18">
      <c r="A210" s="95">
        <v>2007</v>
      </c>
      <c r="B210" s="195" t="s">
        <v>4</v>
      </c>
      <c r="C210" s="1785">
        <v>130.69999999999999</v>
      </c>
      <c r="D210" s="274">
        <v>143.72</v>
      </c>
      <c r="E210" s="1">
        <v>122.61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118.5</v>
      </c>
      <c r="O210" s="1057">
        <v>122.3</v>
      </c>
      <c r="P210" s="1712">
        <v>111.2</v>
      </c>
      <c r="Q210" s="1182"/>
      <c r="R210" s="1058"/>
    </row>
    <row r="211" spans="1:18">
      <c r="A211" s="95"/>
      <c r="B211" s="195" t="s">
        <v>5</v>
      </c>
      <c r="C211" s="1785">
        <v>126.81</v>
      </c>
      <c r="D211" s="274">
        <v>138.43</v>
      </c>
      <c r="E211" s="1">
        <v>121.42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117.7</v>
      </c>
      <c r="O211" s="1057">
        <v>121.7</v>
      </c>
      <c r="P211" s="1712">
        <v>111.3</v>
      </c>
      <c r="Q211" s="1182"/>
      <c r="R211" s="1058"/>
    </row>
    <row r="212" spans="1:18">
      <c r="A212" s="95"/>
      <c r="B212" s="195" t="s">
        <v>6</v>
      </c>
      <c r="C212" s="1785">
        <v>124.56</v>
      </c>
      <c r="D212" s="274">
        <v>141.26</v>
      </c>
      <c r="E212" s="1">
        <v>125.84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118</v>
      </c>
      <c r="O212" s="1057">
        <v>122.7</v>
      </c>
      <c r="P212" s="1712">
        <v>112.3</v>
      </c>
      <c r="Q212" s="1182"/>
      <c r="R212" s="1058"/>
    </row>
    <row r="213" spans="1:18">
      <c r="A213" s="95"/>
      <c r="B213" s="195" t="s">
        <v>7</v>
      </c>
      <c r="C213" s="1785">
        <v>129.21</v>
      </c>
      <c r="D213" s="274">
        <v>141.84</v>
      </c>
      <c r="E213" s="1">
        <v>128.66999999999999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117.5</v>
      </c>
      <c r="O213" s="1057">
        <v>123.3</v>
      </c>
      <c r="P213" s="1712">
        <v>112.3</v>
      </c>
      <c r="Q213" s="1182"/>
      <c r="R213" s="1058"/>
    </row>
    <row r="214" spans="1:18">
      <c r="A214" s="95"/>
      <c r="B214" s="195" t="s">
        <v>8</v>
      </c>
      <c r="C214" s="781">
        <v>121.37</v>
      </c>
      <c r="D214" s="274">
        <v>139.24</v>
      </c>
      <c r="E214" s="32">
        <v>126.31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117</v>
      </c>
      <c r="O214" s="1057">
        <v>123</v>
      </c>
      <c r="P214" s="1712">
        <v>112.6</v>
      </c>
      <c r="Q214" s="1182"/>
      <c r="R214" s="1058"/>
    </row>
    <row r="215" spans="1:18">
      <c r="A215" s="95"/>
      <c r="B215" s="195" t="s">
        <v>9</v>
      </c>
      <c r="C215" s="781">
        <v>125.32</v>
      </c>
      <c r="D215" s="274">
        <v>138.25</v>
      </c>
      <c r="E215" s="32">
        <v>131.41999999999999</v>
      </c>
      <c r="F215" s="286"/>
      <c r="G215" s="138" t="s">
        <v>870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117</v>
      </c>
      <c r="O215" s="1057">
        <v>122</v>
      </c>
      <c r="P215" s="1712">
        <v>113.2</v>
      </c>
      <c r="Q215" s="1182"/>
      <c r="R215" s="1058"/>
    </row>
    <row r="216" spans="1:18">
      <c r="A216" s="95"/>
      <c r="B216" s="195" t="s">
        <v>10</v>
      </c>
      <c r="C216" s="781">
        <v>123.21</v>
      </c>
      <c r="D216" s="274">
        <v>138.24</v>
      </c>
      <c r="E216" s="32">
        <v>129.61000000000001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114.8</v>
      </c>
      <c r="O216" s="1057">
        <v>123.3</v>
      </c>
      <c r="P216" s="1712">
        <v>113.4</v>
      </c>
      <c r="Q216" s="1182"/>
      <c r="R216" s="1058"/>
    </row>
    <row r="217" spans="1:18">
      <c r="A217" s="95"/>
      <c r="B217" s="195" t="s">
        <v>11</v>
      </c>
      <c r="C217" s="781">
        <v>119.06</v>
      </c>
      <c r="D217" s="274">
        <v>133.66999999999999</v>
      </c>
      <c r="E217" s="32">
        <v>128.84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113.8</v>
      </c>
      <c r="O217" s="1057">
        <v>121.9</v>
      </c>
      <c r="P217" s="1712">
        <v>113.4</v>
      </c>
      <c r="Q217" s="1182"/>
      <c r="R217" s="1058"/>
    </row>
    <row r="218" spans="1:18">
      <c r="A218" s="95"/>
      <c r="B218" s="195" t="s">
        <v>12</v>
      </c>
      <c r="C218" s="781">
        <v>123.56</v>
      </c>
      <c r="D218" s="274">
        <v>135.1</v>
      </c>
      <c r="E218" s="32">
        <v>129.56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115.7</v>
      </c>
      <c r="O218" s="1057">
        <v>122.8</v>
      </c>
      <c r="P218" s="1712">
        <v>113.8</v>
      </c>
      <c r="Q218" s="1182"/>
      <c r="R218" s="1058"/>
    </row>
    <row r="219" spans="1:18">
      <c r="A219" s="95"/>
      <c r="B219" s="195" t="s">
        <v>13</v>
      </c>
      <c r="C219" s="781">
        <v>119.29</v>
      </c>
      <c r="D219" s="274">
        <v>135.62</v>
      </c>
      <c r="E219" s="32">
        <v>127.6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114</v>
      </c>
      <c r="O219" s="1057">
        <v>121.7</v>
      </c>
      <c r="P219" s="1712">
        <v>115.2</v>
      </c>
      <c r="Q219" s="1182"/>
      <c r="R219" s="1058"/>
    </row>
    <row r="220" spans="1:18">
      <c r="A220" s="100"/>
      <c r="B220" s="197" t="s">
        <v>14</v>
      </c>
      <c r="C220" s="895">
        <v>117.24</v>
      </c>
      <c r="D220" s="273">
        <v>135.11000000000001</v>
      </c>
      <c r="E220" s="34">
        <v>127.24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113.4</v>
      </c>
      <c r="O220" s="1059">
        <v>121.9</v>
      </c>
      <c r="P220" s="1717">
        <v>115</v>
      </c>
      <c r="Q220" s="1184"/>
      <c r="R220" s="1060"/>
    </row>
    <row r="221" spans="1:18">
      <c r="A221" s="354" t="s">
        <v>56</v>
      </c>
      <c r="B221" s="195" t="s">
        <v>3</v>
      </c>
      <c r="C221" s="1785">
        <v>116.64</v>
      </c>
      <c r="D221" s="274">
        <v>130.66</v>
      </c>
      <c r="E221" s="1">
        <v>128.32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113.4</v>
      </c>
      <c r="O221" s="1057">
        <v>121.2</v>
      </c>
      <c r="P221" s="1712">
        <v>114.3</v>
      </c>
      <c r="Q221" s="1182"/>
      <c r="R221" s="1058"/>
    </row>
    <row r="222" spans="1:18">
      <c r="A222" s="95">
        <v>2008</v>
      </c>
      <c r="B222" s="195" t="s">
        <v>4</v>
      </c>
      <c r="C222" s="1785">
        <v>122.02</v>
      </c>
      <c r="D222" s="274">
        <v>133.25</v>
      </c>
      <c r="E222" s="1">
        <v>126.16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113.8</v>
      </c>
      <c r="O222" s="1057">
        <v>121.4</v>
      </c>
      <c r="P222" s="1712">
        <v>114.7</v>
      </c>
      <c r="Q222" s="1182"/>
      <c r="R222" s="1058" t="s">
        <v>870</v>
      </c>
    </row>
    <row r="223" spans="1:18">
      <c r="A223" s="95"/>
      <c r="B223" s="195" t="s">
        <v>5</v>
      </c>
      <c r="C223" s="1785">
        <v>117.15</v>
      </c>
      <c r="D223" s="274">
        <v>129.44</v>
      </c>
      <c r="E223" s="1">
        <v>132.9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111.4</v>
      </c>
      <c r="O223" s="1057">
        <v>120.7</v>
      </c>
      <c r="P223" s="1712">
        <v>114.9</v>
      </c>
      <c r="Q223" s="1182"/>
      <c r="R223" s="1058"/>
    </row>
    <row r="224" spans="1:18">
      <c r="A224" s="95"/>
      <c r="B224" s="195" t="s">
        <v>6</v>
      </c>
      <c r="C224" s="1785">
        <v>124.63</v>
      </c>
      <c r="D224" s="274">
        <v>129.07</v>
      </c>
      <c r="E224" s="1">
        <v>131.66</v>
      </c>
      <c r="F224" s="976" t="s">
        <v>872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111.6</v>
      </c>
      <c r="O224" s="1057">
        <v>119.8</v>
      </c>
      <c r="P224" s="1712">
        <v>112.8</v>
      </c>
      <c r="Q224" s="1182"/>
      <c r="R224" s="1058"/>
    </row>
    <row r="225" spans="1:18">
      <c r="A225" s="95"/>
      <c r="B225" s="195" t="s">
        <v>7</v>
      </c>
      <c r="C225" s="1785">
        <v>121.78</v>
      </c>
      <c r="D225" s="274">
        <v>130.1</v>
      </c>
      <c r="E225" s="1">
        <v>129.56</v>
      </c>
      <c r="F225" s="976" t="s">
        <v>872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111.2</v>
      </c>
      <c r="O225" s="1057">
        <v>120.1</v>
      </c>
      <c r="P225" s="1712">
        <v>112.5</v>
      </c>
      <c r="Q225" t="s">
        <v>873</v>
      </c>
      <c r="R225" s="1058"/>
    </row>
    <row r="226" spans="1:18">
      <c r="A226" s="95"/>
      <c r="B226" s="195" t="s">
        <v>8</v>
      </c>
      <c r="C226" s="781">
        <v>120.34</v>
      </c>
      <c r="D226" s="274">
        <v>126.19</v>
      </c>
      <c r="E226" s="32">
        <v>128.71</v>
      </c>
      <c r="F226" s="977" t="s">
        <v>874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109.9</v>
      </c>
      <c r="O226" s="1057">
        <v>117.5</v>
      </c>
      <c r="P226" s="1712">
        <v>111.7</v>
      </c>
      <c r="Q226" t="s">
        <v>875</v>
      </c>
      <c r="R226" s="1058"/>
    </row>
    <row r="227" spans="1:18">
      <c r="A227" s="95"/>
      <c r="B227" s="195" t="s">
        <v>9</v>
      </c>
      <c r="C227" s="781">
        <v>117.23</v>
      </c>
      <c r="D227" s="274">
        <v>129.66999999999999</v>
      </c>
      <c r="E227" s="32">
        <v>130.13999999999999</v>
      </c>
      <c r="F227" s="977" t="s">
        <v>874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109</v>
      </c>
      <c r="O227" s="1057">
        <v>117.1</v>
      </c>
      <c r="P227" s="1712">
        <v>111.9</v>
      </c>
      <c r="Q227" t="s">
        <v>875</v>
      </c>
      <c r="R227" s="1058"/>
    </row>
    <row r="228" spans="1:18">
      <c r="A228" s="95"/>
      <c r="B228" s="195" t="s">
        <v>10</v>
      </c>
      <c r="C228" s="781">
        <v>113.97</v>
      </c>
      <c r="D228" s="274">
        <v>122.94</v>
      </c>
      <c r="E228" s="32">
        <v>129.97999999999999</v>
      </c>
      <c r="F228" s="977" t="s">
        <v>874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107</v>
      </c>
      <c r="O228" s="1057">
        <v>113.4</v>
      </c>
      <c r="P228" s="1712">
        <v>110.6</v>
      </c>
      <c r="Q228" t="s">
        <v>875</v>
      </c>
      <c r="R228" s="1058"/>
    </row>
    <row r="229" spans="1:18">
      <c r="A229" s="95"/>
      <c r="B229" s="195" t="s">
        <v>11</v>
      </c>
      <c r="C229" s="781">
        <v>109.49</v>
      </c>
      <c r="D229" s="274">
        <v>121.68</v>
      </c>
      <c r="E229" s="32">
        <v>130.62</v>
      </c>
      <c r="F229" s="976" t="s">
        <v>872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105.6</v>
      </c>
      <c r="O229" s="1057">
        <v>112.4</v>
      </c>
      <c r="P229" s="1712">
        <v>110.2</v>
      </c>
      <c r="Q229" t="s">
        <v>875</v>
      </c>
      <c r="R229" s="1058"/>
    </row>
    <row r="230" spans="1:18">
      <c r="A230" s="95"/>
      <c r="B230" s="195" t="s">
        <v>12</v>
      </c>
      <c r="C230" s="781">
        <v>103.54</v>
      </c>
      <c r="D230" s="274">
        <v>121.72</v>
      </c>
      <c r="E230" s="32">
        <v>127.46</v>
      </c>
      <c r="F230" s="977" t="s">
        <v>876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100</v>
      </c>
      <c r="O230" s="1057">
        <v>108.8</v>
      </c>
      <c r="P230" s="1712">
        <v>109.5</v>
      </c>
      <c r="Q230" t="s">
        <v>875</v>
      </c>
      <c r="R230" s="1058"/>
    </row>
    <row r="231" spans="1:18">
      <c r="A231" s="95"/>
      <c r="B231" s="195" t="s">
        <v>13</v>
      </c>
      <c r="C231" s="781">
        <v>92.67</v>
      </c>
      <c r="D231" s="274">
        <v>112.06</v>
      </c>
      <c r="E231" s="32">
        <v>126.86</v>
      </c>
      <c r="F231" s="977" t="s">
        <v>875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94.1</v>
      </c>
      <c r="O231" s="1057">
        <v>102.3</v>
      </c>
      <c r="P231" s="1712">
        <v>106.5</v>
      </c>
      <c r="Q231" t="s">
        <v>875</v>
      </c>
      <c r="R231" s="1058"/>
    </row>
    <row r="232" spans="1:18">
      <c r="A232" s="95"/>
      <c r="B232" s="195" t="s">
        <v>14</v>
      </c>
      <c r="C232" s="781">
        <v>86.44</v>
      </c>
      <c r="D232" s="274">
        <v>107.01</v>
      </c>
      <c r="E232" s="32">
        <v>123.38</v>
      </c>
      <c r="F232" s="977" t="s">
        <v>875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90.6</v>
      </c>
      <c r="O232" s="1057">
        <v>96.5</v>
      </c>
      <c r="P232" s="1712">
        <v>102.8</v>
      </c>
      <c r="Q232" t="s">
        <v>875</v>
      </c>
      <c r="R232" s="1058"/>
    </row>
    <row r="233" spans="1:18">
      <c r="A233" s="353" t="s">
        <v>57</v>
      </c>
      <c r="B233" s="196" t="s">
        <v>3</v>
      </c>
      <c r="C233" s="1787">
        <v>74.680000000000007</v>
      </c>
      <c r="D233" s="279">
        <v>97.34</v>
      </c>
      <c r="E233" s="35">
        <v>117.67</v>
      </c>
      <c r="F233" s="978" t="s">
        <v>875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84.7</v>
      </c>
      <c r="O233" s="1062">
        <v>88.1</v>
      </c>
      <c r="P233" s="1716">
        <v>100.7</v>
      </c>
      <c r="Q233" s="1168" t="s">
        <v>875</v>
      </c>
      <c r="R233" s="1061"/>
    </row>
    <row r="234" spans="1:18">
      <c r="A234" s="95">
        <v>2009</v>
      </c>
      <c r="B234" s="195" t="s">
        <v>4</v>
      </c>
      <c r="C234" s="781">
        <v>70.430000000000007</v>
      </c>
      <c r="D234" s="274">
        <v>92.27</v>
      </c>
      <c r="E234" s="32">
        <v>114.96</v>
      </c>
      <c r="F234" s="977" t="s">
        <v>875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82</v>
      </c>
      <c r="O234" s="1057">
        <v>83.5</v>
      </c>
      <c r="P234" s="1712">
        <v>97.6</v>
      </c>
      <c r="Q234" t="s">
        <v>875</v>
      </c>
      <c r="R234" s="1058"/>
    </row>
    <row r="235" spans="1:18">
      <c r="A235" s="95"/>
      <c r="B235" s="195" t="s">
        <v>5</v>
      </c>
      <c r="C235" s="781">
        <v>78.61</v>
      </c>
      <c r="D235" s="274">
        <v>92.78</v>
      </c>
      <c r="E235" s="32">
        <v>108.27</v>
      </c>
      <c r="F235" s="977" t="s">
        <v>875</v>
      </c>
      <c r="G235" s="138" t="s">
        <v>871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83.6</v>
      </c>
      <c r="O235" s="1057">
        <v>83.1</v>
      </c>
      <c r="P235" s="1712">
        <v>95.9</v>
      </c>
      <c r="Q235" t="s">
        <v>875</v>
      </c>
      <c r="R235" s="1058" t="s">
        <v>871</v>
      </c>
    </row>
    <row r="236" spans="1:18">
      <c r="A236" s="95"/>
      <c r="B236" s="195" t="s">
        <v>6</v>
      </c>
      <c r="C236" s="781">
        <v>78.61</v>
      </c>
      <c r="D236" s="274">
        <v>92.46</v>
      </c>
      <c r="E236" s="32">
        <v>106.22</v>
      </c>
      <c r="F236" s="977" t="s">
        <v>877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87.4</v>
      </c>
      <c r="O236" s="1057">
        <v>84.6</v>
      </c>
      <c r="P236" s="1712">
        <v>94.2</v>
      </c>
      <c r="Q236" t="s">
        <v>875</v>
      </c>
      <c r="R236" s="1058"/>
    </row>
    <row r="237" spans="1:18">
      <c r="A237" s="95"/>
      <c r="B237" s="195" t="s">
        <v>7</v>
      </c>
      <c r="C237" s="781">
        <v>76.010000000000005</v>
      </c>
      <c r="D237" s="274">
        <v>90.79</v>
      </c>
      <c r="E237" s="32">
        <v>103.32</v>
      </c>
      <c r="F237" s="977" t="s">
        <v>875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89.9</v>
      </c>
      <c r="O237" s="1057">
        <v>86.3</v>
      </c>
      <c r="P237" s="1712">
        <v>91.7</v>
      </c>
      <c r="Q237" t="s">
        <v>878</v>
      </c>
      <c r="R237" s="1058"/>
    </row>
    <row r="238" spans="1:18">
      <c r="A238" s="95"/>
      <c r="B238" s="195" t="s">
        <v>8</v>
      </c>
      <c r="C238" s="781">
        <v>80.97</v>
      </c>
      <c r="D238" s="274">
        <v>92.86</v>
      </c>
      <c r="E238" s="32">
        <v>101.32</v>
      </c>
      <c r="F238" s="977" t="s">
        <v>879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93.5</v>
      </c>
      <c r="O238" s="1057">
        <v>87.9</v>
      </c>
      <c r="P238" s="1712">
        <v>90.7</v>
      </c>
      <c r="Q238" t="s">
        <v>880</v>
      </c>
      <c r="R238" s="1058"/>
    </row>
    <row r="239" spans="1:18">
      <c r="A239" s="95"/>
      <c r="B239" s="195" t="s">
        <v>9</v>
      </c>
      <c r="C239" s="781">
        <v>86</v>
      </c>
      <c r="D239" s="274">
        <v>92.76</v>
      </c>
      <c r="E239" s="32">
        <v>96.44</v>
      </c>
      <c r="F239" s="977" t="s">
        <v>880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95.4</v>
      </c>
      <c r="O239" s="1057">
        <v>88.8</v>
      </c>
      <c r="P239" s="1712">
        <v>89.3</v>
      </c>
      <c r="Q239" t="s">
        <v>880</v>
      </c>
      <c r="R239" s="1058"/>
    </row>
    <row r="240" spans="1:18">
      <c r="A240" s="95"/>
      <c r="B240" s="195" t="s">
        <v>10</v>
      </c>
      <c r="C240" s="781">
        <v>87.32</v>
      </c>
      <c r="D240" s="274">
        <v>93.37</v>
      </c>
      <c r="E240" s="32">
        <v>94.64</v>
      </c>
      <c r="F240" s="977" t="s">
        <v>880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97.2</v>
      </c>
      <c r="O240" s="1057">
        <v>90.7</v>
      </c>
      <c r="P240" s="1712">
        <v>89.6</v>
      </c>
      <c r="Q240" t="s">
        <v>880</v>
      </c>
      <c r="R240" s="1058"/>
    </row>
    <row r="241" spans="1:18">
      <c r="A241" s="95"/>
      <c r="B241" s="195" t="s">
        <v>11</v>
      </c>
      <c r="C241" s="781">
        <v>95.39</v>
      </c>
      <c r="D241" s="274">
        <v>94.68</v>
      </c>
      <c r="E241" s="32">
        <v>93.69</v>
      </c>
      <c r="F241" s="977" t="s">
        <v>880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99.8</v>
      </c>
      <c r="O241" s="1057">
        <v>93.2</v>
      </c>
      <c r="P241" s="1712">
        <v>89.6</v>
      </c>
      <c r="Q241" t="s">
        <v>881</v>
      </c>
      <c r="R241" s="1058"/>
    </row>
    <row r="242" spans="1:18">
      <c r="A242" s="95"/>
      <c r="B242" s="195" t="s">
        <v>12</v>
      </c>
      <c r="C242" s="781">
        <v>99.28</v>
      </c>
      <c r="D242" s="274">
        <v>96.46</v>
      </c>
      <c r="E242" s="32">
        <v>95</v>
      </c>
      <c r="F242" s="977" t="s">
        <v>881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102.3</v>
      </c>
      <c r="O242" s="1057">
        <v>95.3</v>
      </c>
      <c r="P242" s="1712">
        <v>89.1</v>
      </c>
      <c r="Q242" t="s">
        <v>882</v>
      </c>
      <c r="R242" s="1058"/>
    </row>
    <row r="243" spans="1:18">
      <c r="A243" s="95"/>
      <c r="B243" s="195" t="s">
        <v>13</v>
      </c>
      <c r="C243" s="781">
        <v>108.63</v>
      </c>
      <c r="D243" s="274">
        <v>97.48</v>
      </c>
      <c r="E243" s="32">
        <v>94.51</v>
      </c>
      <c r="F243" s="977" t="s">
        <v>882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102</v>
      </c>
      <c r="O243" s="1057">
        <v>97.1</v>
      </c>
      <c r="P243" s="1712">
        <v>89.2</v>
      </c>
      <c r="Q243" t="s">
        <v>882</v>
      </c>
      <c r="R243" s="1058"/>
    </row>
    <row r="244" spans="1:18">
      <c r="A244" s="100"/>
      <c r="B244" s="197" t="s">
        <v>14</v>
      </c>
      <c r="C244" s="895">
        <v>107.45</v>
      </c>
      <c r="D244" s="273">
        <v>98.62</v>
      </c>
      <c r="E244" s="34">
        <v>94.44</v>
      </c>
      <c r="F244" s="979" t="s">
        <v>882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104.1</v>
      </c>
      <c r="O244" s="1059">
        <v>98.7</v>
      </c>
      <c r="P244" s="1717">
        <v>89.7</v>
      </c>
      <c r="Q244" s="931" t="s">
        <v>882</v>
      </c>
      <c r="R244" s="1060"/>
    </row>
    <row r="245" spans="1:18">
      <c r="A245" s="354" t="s">
        <v>58</v>
      </c>
      <c r="B245" s="195" t="s">
        <v>3</v>
      </c>
      <c r="C245" s="781">
        <v>113.78</v>
      </c>
      <c r="D245" s="274">
        <v>100.91</v>
      </c>
      <c r="E245" s="32">
        <v>95.01</v>
      </c>
      <c r="F245" s="977" t="s">
        <v>882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105.3</v>
      </c>
      <c r="O245" s="1057">
        <v>101.8</v>
      </c>
      <c r="P245" s="1712">
        <v>90.6</v>
      </c>
      <c r="Q245" t="s">
        <v>882</v>
      </c>
      <c r="R245" s="1058"/>
    </row>
    <row r="246" spans="1:18">
      <c r="A246" s="95">
        <v>2010</v>
      </c>
      <c r="B246" s="195" t="s">
        <v>4</v>
      </c>
      <c r="C246" s="781">
        <v>117.52</v>
      </c>
      <c r="D246" s="274">
        <v>101.11</v>
      </c>
      <c r="E246" s="32">
        <v>95.7</v>
      </c>
      <c r="F246" s="977" t="s">
        <v>882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104.1</v>
      </c>
      <c r="O246" s="1057">
        <v>102.5</v>
      </c>
      <c r="P246" s="1712">
        <v>90.5</v>
      </c>
      <c r="Q246" t="s">
        <v>882</v>
      </c>
      <c r="R246" s="1058"/>
    </row>
    <row r="247" spans="1:18">
      <c r="A247" s="95"/>
      <c r="B247" s="195" t="s">
        <v>5</v>
      </c>
      <c r="C247" s="781">
        <v>121.6</v>
      </c>
      <c r="D247" s="274">
        <v>102.51</v>
      </c>
      <c r="E247" s="32">
        <v>95.32</v>
      </c>
      <c r="F247" s="977" t="s">
        <v>882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107.8</v>
      </c>
      <c r="O247" s="1057">
        <v>103.9</v>
      </c>
      <c r="P247" s="1712">
        <v>90.9</v>
      </c>
      <c r="Q247" t="s">
        <v>882</v>
      </c>
      <c r="R247" s="1058"/>
    </row>
    <row r="248" spans="1:18">
      <c r="A248" s="95"/>
      <c r="B248" s="195" t="s">
        <v>6</v>
      </c>
      <c r="C248" s="781">
        <v>122.96</v>
      </c>
      <c r="D248" s="274">
        <v>104.76</v>
      </c>
      <c r="E248" s="32">
        <v>92.92</v>
      </c>
      <c r="F248" s="977" t="s">
        <v>882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109.2</v>
      </c>
      <c r="O248" s="1057">
        <v>105</v>
      </c>
      <c r="P248" s="1712">
        <v>90.6</v>
      </c>
      <c r="Q248" t="s">
        <v>882</v>
      </c>
      <c r="R248" s="1058"/>
    </row>
    <row r="249" spans="1:18">
      <c r="A249" s="95"/>
      <c r="B249" s="195" t="s">
        <v>7</v>
      </c>
      <c r="C249" s="781">
        <v>122.85</v>
      </c>
      <c r="D249" s="274">
        <v>106.34</v>
      </c>
      <c r="E249" s="32">
        <v>94.3</v>
      </c>
      <c r="F249" s="977" t="s">
        <v>882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108.1</v>
      </c>
      <c r="O249" s="1057">
        <v>104.6</v>
      </c>
      <c r="P249" s="1712">
        <v>91.7</v>
      </c>
      <c r="Q249" t="s">
        <v>882</v>
      </c>
      <c r="R249" s="1058"/>
    </row>
    <row r="250" spans="1:18">
      <c r="A250" s="95"/>
      <c r="B250" s="195" t="s">
        <v>8</v>
      </c>
      <c r="C250" s="781">
        <v>118.68</v>
      </c>
      <c r="D250" s="274">
        <v>107.35</v>
      </c>
      <c r="E250" s="32">
        <v>95.64</v>
      </c>
      <c r="F250" s="977" t="s">
        <v>882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108.5</v>
      </c>
      <c r="O250" s="1057">
        <v>105.2</v>
      </c>
      <c r="P250" s="1712">
        <v>92</v>
      </c>
      <c r="Q250" t="s">
        <v>882</v>
      </c>
      <c r="R250" s="1058"/>
    </row>
    <row r="251" spans="1:18">
      <c r="A251" s="95"/>
      <c r="B251" s="195" t="s">
        <v>9</v>
      </c>
      <c r="C251" s="781">
        <v>122.03</v>
      </c>
      <c r="D251" s="274">
        <v>109.41</v>
      </c>
      <c r="E251" s="32">
        <v>95.76</v>
      </c>
      <c r="F251" s="977" t="s">
        <v>882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108.4</v>
      </c>
      <c r="O251" s="1057">
        <v>105.9</v>
      </c>
      <c r="P251" s="1712">
        <v>93</v>
      </c>
      <c r="Q251" t="s">
        <v>882</v>
      </c>
      <c r="R251" s="1058"/>
    </row>
    <row r="252" spans="1:18">
      <c r="A252" s="95"/>
      <c r="B252" s="195" t="s">
        <v>10</v>
      </c>
      <c r="C252" s="781">
        <v>119.26</v>
      </c>
      <c r="D252" s="274">
        <v>110.91</v>
      </c>
      <c r="E252" s="32">
        <v>97.69</v>
      </c>
      <c r="F252" s="977" t="s">
        <v>882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108.9</v>
      </c>
      <c r="O252" s="1057">
        <v>106.1</v>
      </c>
      <c r="P252" s="1712">
        <v>92.7</v>
      </c>
      <c r="Q252" t="s">
        <v>882</v>
      </c>
      <c r="R252" s="1058"/>
    </row>
    <row r="253" spans="1:18">
      <c r="A253" s="95"/>
      <c r="B253" s="195" t="s">
        <v>11</v>
      </c>
      <c r="C253" s="781">
        <v>123.06</v>
      </c>
      <c r="D253" s="274">
        <v>112.46</v>
      </c>
      <c r="E253" s="32">
        <v>96.86</v>
      </c>
      <c r="F253" s="977" t="s">
        <v>882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108.2</v>
      </c>
      <c r="O253" s="1057">
        <v>106.9</v>
      </c>
      <c r="P253" s="1712">
        <v>93</v>
      </c>
      <c r="Q253" t="s">
        <v>882</v>
      </c>
      <c r="R253" s="1058"/>
    </row>
    <row r="254" spans="1:18">
      <c r="A254" s="95"/>
      <c r="B254" s="195" t="s">
        <v>12</v>
      </c>
      <c r="C254" s="781">
        <v>115.4</v>
      </c>
      <c r="D254" s="274">
        <v>112.16</v>
      </c>
      <c r="E254" s="32">
        <v>100.44</v>
      </c>
      <c r="F254" s="977" t="s">
        <v>883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107.9</v>
      </c>
      <c r="O254" s="1057">
        <v>106.4</v>
      </c>
      <c r="P254" s="1712">
        <v>93.8</v>
      </c>
      <c r="Q254" t="s">
        <v>884</v>
      </c>
      <c r="R254" s="1058"/>
    </row>
    <row r="255" spans="1:18">
      <c r="A255" s="95"/>
      <c r="B255" s="195" t="s">
        <v>13</v>
      </c>
      <c r="C255" s="781">
        <v>114.96</v>
      </c>
      <c r="D255" s="274">
        <v>110.89</v>
      </c>
      <c r="E255" s="32">
        <v>97.53</v>
      </c>
      <c r="F255" s="977" t="s">
        <v>883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108.9</v>
      </c>
      <c r="O255" s="1057">
        <v>108.4</v>
      </c>
      <c r="P255" s="1712">
        <v>93.7</v>
      </c>
      <c r="Q255" t="s">
        <v>884</v>
      </c>
      <c r="R255" s="1058"/>
    </row>
    <row r="256" spans="1:18">
      <c r="A256" s="100"/>
      <c r="B256" s="197" t="s">
        <v>14</v>
      </c>
      <c r="C256" s="895">
        <v>121.16</v>
      </c>
      <c r="D256" s="273">
        <v>113.04</v>
      </c>
      <c r="E256" s="32">
        <v>96.4</v>
      </c>
      <c r="F256" s="977" t="s">
        <v>883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109.5</v>
      </c>
      <c r="O256" s="1057">
        <v>108.7</v>
      </c>
      <c r="P256" s="1712">
        <v>94</v>
      </c>
      <c r="Q256" t="s">
        <v>884</v>
      </c>
      <c r="R256" s="1058"/>
    </row>
    <row r="257" spans="1:18">
      <c r="A257" s="95" t="s">
        <v>59</v>
      </c>
      <c r="B257" s="195" t="s">
        <v>3</v>
      </c>
      <c r="C257" s="781">
        <v>126.71</v>
      </c>
      <c r="D257" s="274">
        <v>113.1</v>
      </c>
      <c r="E257" s="35">
        <v>96.74</v>
      </c>
      <c r="F257" s="290" t="s">
        <v>885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110.1</v>
      </c>
      <c r="O257" s="1062">
        <v>108.5</v>
      </c>
      <c r="P257" s="1716">
        <v>94.2</v>
      </c>
      <c r="Q257" s="1168" t="s">
        <v>884</v>
      </c>
      <c r="R257" s="1061"/>
    </row>
    <row r="258" spans="1:18">
      <c r="A258" s="95">
        <v>2011</v>
      </c>
      <c r="B258" s="195" t="s">
        <v>4</v>
      </c>
      <c r="C258" s="781">
        <v>129.28</v>
      </c>
      <c r="D258" s="274">
        <v>117.23</v>
      </c>
      <c r="E258" s="32">
        <v>99.81</v>
      </c>
      <c r="F258" s="286" t="s">
        <v>886</v>
      </c>
      <c r="G258" s="138" t="s">
        <v>870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110.9</v>
      </c>
      <c r="O258" s="1057">
        <v>110</v>
      </c>
      <c r="P258" s="1712">
        <v>94.9</v>
      </c>
      <c r="Q258" t="s">
        <v>882</v>
      </c>
      <c r="R258" s="1058"/>
    </row>
    <row r="259" spans="1:18">
      <c r="A259" s="95"/>
      <c r="B259" s="195" t="s">
        <v>5</v>
      </c>
      <c r="C259" s="781">
        <v>123.4</v>
      </c>
      <c r="D259" s="274">
        <v>114.78</v>
      </c>
      <c r="E259" s="32">
        <v>96.66</v>
      </c>
      <c r="F259" s="291" t="s">
        <v>886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108.4</v>
      </c>
      <c r="O259" s="1057">
        <v>102.1</v>
      </c>
      <c r="P259" s="1712">
        <v>92.7</v>
      </c>
      <c r="Q259" t="s">
        <v>882</v>
      </c>
      <c r="R259" s="1058"/>
    </row>
    <row r="260" spans="1:18">
      <c r="A260" s="95"/>
      <c r="B260" s="195" t="s">
        <v>6</v>
      </c>
      <c r="C260" s="781">
        <v>118.32</v>
      </c>
      <c r="D260" s="274">
        <v>115.12</v>
      </c>
      <c r="E260" s="32">
        <v>98.57</v>
      </c>
      <c r="F260" s="291" t="s">
        <v>886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105.5</v>
      </c>
      <c r="O260" s="1057">
        <v>100.9</v>
      </c>
      <c r="P260" s="1712">
        <v>93.7</v>
      </c>
      <c r="Q260" t="s">
        <v>882</v>
      </c>
      <c r="R260" s="1058"/>
    </row>
    <row r="261" spans="1:18">
      <c r="A261" s="95"/>
      <c r="B261" s="195" t="s">
        <v>7</v>
      </c>
      <c r="C261" s="781">
        <v>119.77</v>
      </c>
      <c r="D261" s="274">
        <v>115.27</v>
      </c>
      <c r="E261" s="32">
        <v>101.66</v>
      </c>
      <c r="F261" s="291" t="s">
        <v>886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106.3</v>
      </c>
      <c r="O261" s="1057">
        <v>103.5</v>
      </c>
      <c r="P261" s="1712">
        <v>94.4</v>
      </c>
      <c r="Q261" t="s">
        <v>882</v>
      </c>
      <c r="R261" s="1058"/>
    </row>
    <row r="262" spans="1:18">
      <c r="A262" s="95"/>
      <c r="B262" s="195" t="s">
        <v>8</v>
      </c>
      <c r="C262" s="781">
        <v>124.58</v>
      </c>
      <c r="D262" s="274">
        <v>115.65</v>
      </c>
      <c r="E262" s="32">
        <v>101.71</v>
      </c>
      <c r="F262" s="291" t="s">
        <v>886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108.8</v>
      </c>
      <c r="O262" s="1057">
        <v>105.8</v>
      </c>
      <c r="P262" s="1712">
        <v>94.4</v>
      </c>
      <c r="Q262" t="s">
        <v>882</v>
      </c>
      <c r="R262" s="1058"/>
    </row>
    <row r="263" spans="1:18">
      <c r="A263" s="95"/>
      <c r="B263" s="195" t="s">
        <v>9</v>
      </c>
      <c r="C263" s="781">
        <v>123.5</v>
      </c>
      <c r="D263" s="274">
        <v>115.79</v>
      </c>
      <c r="E263" s="32">
        <v>103.68</v>
      </c>
      <c r="F263" s="291" t="s">
        <v>886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110.8</v>
      </c>
      <c r="O263" s="1057">
        <v>106.9</v>
      </c>
      <c r="P263" s="1712">
        <v>94.9</v>
      </c>
      <c r="Q263" t="s">
        <v>882</v>
      </c>
      <c r="R263" s="1058"/>
    </row>
    <row r="264" spans="1:18">
      <c r="A264" s="95"/>
      <c r="B264" s="195" t="s">
        <v>10</v>
      </c>
      <c r="C264" s="781">
        <v>130.04</v>
      </c>
      <c r="D264" s="274">
        <v>115.86</v>
      </c>
      <c r="E264" s="32">
        <v>104.85</v>
      </c>
      <c r="F264" s="291" t="s">
        <v>886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110.6</v>
      </c>
      <c r="O264" s="1057">
        <v>108</v>
      </c>
      <c r="P264" s="1712">
        <v>95.8</v>
      </c>
      <c r="Q264" t="s">
        <v>882</v>
      </c>
      <c r="R264" s="1058"/>
    </row>
    <row r="265" spans="1:18">
      <c r="A265" s="95"/>
      <c r="B265" s="195" t="s">
        <v>11</v>
      </c>
      <c r="C265" s="781">
        <v>121.57</v>
      </c>
      <c r="D265" s="274">
        <v>113.49</v>
      </c>
      <c r="E265" s="32">
        <v>101.93</v>
      </c>
      <c r="F265" s="291" t="s">
        <v>885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109.1</v>
      </c>
      <c r="O265" s="1057">
        <v>108.8</v>
      </c>
      <c r="P265" s="1712">
        <v>96.7</v>
      </c>
      <c r="Q265" t="s">
        <v>880</v>
      </c>
      <c r="R265" s="1058"/>
    </row>
    <row r="266" spans="1:18">
      <c r="A266" s="95"/>
      <c r="B266" s="195" t="s">
        <v>12</v>
      </c>
      <c r="C266" s="781">
        <v>121.78</v>
      </c>
      <c r="D266" s="274">
        <v>116.01</v>
      </c>
      <c r="E266" s="32">
        <v>102.36</v>
      </c>
      <c r="F266" s="291" t="s">
        <v>885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109.3</v>
      </c>
      <c r="O266" s="1057">
        <v>110.4</v>
      </c>
      <c r="P266" s="1712">
        <v>96.3</v>
      </c>
      <c r="Q266" t="s">
        <v>880</v>
      </c>
      <c r="R266" s="1058"/>
    </row>
    <row r="267" spans="1:18">
      <c r="A267" s="95"/>
      <c r="B267" s="195" t="s">
        <v>13</v>
      </c>
      <c r="C267" s="781">
        <v>122.66</v>
      </c>
      <c r="D267" s="274">
        <v>116.92</v>
      </c>
      <c r="E267" s="32">
        <v>102.43</v>
      </c>
      <c r="F267" s="291" t="s">
        <v>885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109</v>
      </c>
      <c r="O267" s="1057">
        <v>108.9</v>
      </c>
      <c r="P267" s="1712">
        <v>96.5</v>
      </c>
      <c r="Q267" t="s">
        <v>880</v>
      </c>
      <c r="R267" s="1058"/>
    </row>
    <row r="268" spans="1:18">
      <c r="A268" s="95"/>
      <c r="B268" s="195" t="s">
        <v>14</v>
      </c>
      <c r="C268" s="781">
        <v>120.16</v>
      </c>
      <c r="D268" s="274">
        <v>116.43</v>
      </c>
      <c r="E268" s="34">
        <v>101.75</v>
      </c>
      <c r="F268" s="292" t="s">
        <v>885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109.5</v>
      </c>
      <c r="O268" s="1059">
        <v>111</v>
      </c>
      <c r="P268" s="1717">
        <v>97.2</v>
      </c>
      <c r="Q268" s="931" t="s">
        <v>881</v>
      </c>
      <c r="R268" s="1060"/>
    </row>
    <row r="269" spans="1:18">
      <c r="A269" s="98" t="s">
        <v>60</v>
      </c>
      <c r="B269" s="196" t="s">
        <v>3</v>
      </c>
      <c r="C269" s="1787">
        <v>123.47</v>
      </c>
      <c r="D269" s="279">
        <v>119.28</v>
      </c>
      <c r="E269" s="32">
        <v>105.54</v>
      </c>
      <c r="F269" s="291" t="s">
        <v>885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110.1</v>
      </c>
      <c r="O269" s="1057">
        <v>111.1</v>
      </c>
      <c r="P269" s="1712">
        <v>96.6</v>
      </c>
      <c r="Q269" t="s">
        <v>881</v>
      </c>
      <c r="R269" s="1058"/>
    </row>
    <row r="270" spans="1:18">
      <c r="A270" s="95">
        <v>2012</v>
      </c>
      <c r="B270" s="195" t="s">
        <v>4</v>
      </c>
      <c r="C270" s="781">
        <v>122.32</v>
      </c>
      <c r="D270" s="274">
        <v>119.45</v>
      </c>
      <c r="E270" s="32">
        <v>103.9</v>
      </c>
      <c r="F270" s="291" t="s">
        <v>885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111.5</v>
      </c>
      <c r="O270" s="1057">
        <v>112</v>
      </c>
      <c r="P270" s="1712">
        <v>97.8</v>
      </c>
      <c r="Q270" t="s">
        <v>882</v>
      </c>
      <c r="R270" s="1058"/>
    </row>
    <row r="271" spans="1:18">
      <c r="A271" s="95"/>
      <c r="B271" s="195" t="s">
        <v>5</v>
      </c>
      <c r="C271" s="781">
        <v>124.41</v>
      </c>
      <c r="D271" s="274">
        <v>118.14</v>
      </c>
      <c r="E271" s="32">
        <v>101.29</v>
      </c>
      <c r="F271" s="291" t="s">
        <v>885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111.7</v>
      </c>
      <c r="O271" s="1057">
        <v>113.3</v>
      </c>
      <c r="P271" s="1712">
        <v>98.5</v>
      </c>
      <c r="Q271" t="s">
        <v>882</v>
      </c>
      <c r="R271" s="1058" t="s">
        <v>870</v>
      </c>
    </row>
    <row r="272" spans="1:18">
      <c r="A272" s="95"/>
      <c r="B272" s="195" t="s">
        <v>6</v>
      </c>
      <c r="C272" s="781">
        <v>119.47</v>
      </c>
      <c r="D272" s="274">
        <v>117.2</v>
      </c>
      <c r="E272" s="32">
        <v>100.97</v>
      </c>
      <c r="F272" s="291" t="s">
        <v>885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110.9</v>
      </c>
      <c r="O272" s="1057">
        <v>111.8</v>
      </c>
      <c r="P272" s="1712">
        <v>98.7</v>
      </c>
      <c r="Q272" t="s">
        <v>882</v>
      </c>
      <c r="R272" s="1058"/>
    </row>
    <row r="273" spans="1:18">
      <c r="A273" s="95"/>
      <c r="B273" s="195" t="s">
        <v>7</v>
      </c>
      <c r="C273" s="781">
        <v>121.54</v>
      </c>
      <c r="D273" s="274">
        <v>117.49</v>
      </c>
      <c r="E273" s="32">
        <v>98.69</v>
      </c>
      <c r="F273" s="291" t="s">
        <v>885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110.1</v>
      </c>
      <c r="O273" s="1057">
        <v>111.6</v>
      </c>
      <c r="P273" s="1712">
        <v>98.3</v>
      </c>
      <c r="Q273" t="s">
        <v>882</v>
      </c>
      <c r="R273" s="1058"/>
    </row>
    <row r="274" spans="1:18">
      <c r="A274" s="95"/>
      <c r="B274" s="195" t="s">
        <v>8</v>
      </c>
      <c r="C274" s="781">
        <v>119.07</v>
      </c>
      <c r="D274" s="274">
        <v>115.61</v>
      </c>
      <c r="E274" s="32">
        <v>97.82</v>
      </c>
      <c r="F274" s="291" t="s">
        <v>885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108.5</v>
      </c>
      <c r="O274" s="1057">
        <v>109.3</v>
      </c>
      <c r="P274" s="1712">
        <v>98.2</v>
      </c>
      <c r="Q274" t="s">
        <v>884</v>
      </c>
      <c r="R274" s="1058"/>
    </row>
    <row r="275" spans="1:18">
      <c r="A275" s="95"/>
      <c r="B275" s="195" t="s">
        <v>9</v>
      </c>
      <c r="C275" s="781">
        <v>117.06</v>
      </c>
      <c r="D275" s="274">
        <v>115.13</v>
      </c>
      <c r="E275" s="32">
        <v>98.53</v>
      </c>
      <c r="F275" s="291" t="s">
        <v>885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107.7</v>
      </c>
      <c r="O275" s="1057">
        <v>108.7</v>
      </c>
      <c r="P275" s="1712">
        <v>97.4</v>
      </c>
      <c r="Q275" t="s">
        <v>884</v>
      </c>
      <c r="R275" s="1058"/>
    </row>
    <row r="276" spans="1:18">
      <c r="A276" s="95"/>
      <c r="B276" s="195" t="s">
        <v>10</v>
      </c>
      <c r="C276" s="781">
        <v>114.02</v>
      </c>
      <c r="D276" s="274">
        <v>115.99</v>
      </c>
      <c r="E276" s="32">
        <v>98.18</v>
      </c>
      <c r="F276" s="291" t="s">
        <v>887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107.5</v>
      </c>
      <c r="O276" s="1057">
        <v>108.5</v>
      </c>
      <c r="P276" s="1712">
        <v>97.4</v>
      </c>
      <c r="Q276" t="s">
        <v>884</v>
      </c>
      <c r="R276" s="1058"/>
    </row>
    <row r="277" spans="1:18">
      <c r="A277" s="95"/>
      <c r="B277" s="195" t="s">
        <v>11</v>
      </c>
      <c r="C277" s="781">
        <v>117.73</v>
      </c>
      <c r="D277" s="274">
        <v>116.22</v>
      </c>
      <c r="E277" s="32">
        <v>98.64</v>
      </c>
      <c r="F277" s="291" t="s">
        <v>887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106.5</v>
      </c>
      <c r="O277" s="1057">
        <v>107.1</v>
      </c>
      <c r="P277" s="1712">
        <v>97.2</v>
      </c>
      <c r="Q277" t="s">
        <v>888</v>
      </c>
      <c r="R277" s="1058"/>
    </row>
    <row r="278" spans="1:18">
      <c r="A278" s="95"/>
      <c r="B278" s="195" t="s">
        <v>12</v>
      </c>
      <c r="C278" s="781">
        <v>113.44</v>
      </c>
      <c r="D278" s="274">
        <v>112</v>
      </c>
      <c r="E278" s="32">
        <v>96.78</v>
      </c>
      <c r="F278" s="291" t="s">
        <v>887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106.3</v>
      </c>
      <c r="O278" s="1057">
        <v>107</v>
      </c>
      <c r="P278" s="1712">
        <v>97.5</v>
      </c>
      <c r="Q278" t="s">
        <v>875</v>
      </c>
      <c r="R278" s="1058"/>
    </row>
    <row r="279" spans="1:18">
      <c r="A279" s="95"/>
      <c r="B279" s="195" t="s">
        <v>13</v>
      </c>
      <c r="C279" s="781">
        <v>113.53</v>
      </c>
      <c r="D279" s="274">
        <v>111.83</v>
      </c>
      <c r="E279" s="32">
        <v>97.02</v>
      </c>
      <c r="F279" s="291" t="s">
        <v>887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106</v>
      </c>
      <c r="O279" s="1057">
        <v>106.4</v>
      </c>
      <c r="P279" s="1712">
        <v>97.3</v>
      </c>
      <c r="Q279" t="s">
        <v>875</v>
      </c>
      <c r="R279" s="1058"/>
    </row>
    <row r="280" spans="1:18">
      <c r="A280" s="100"/>
      <c r="B280" s="197" t="s">
        <v>14</v>
      </c>
      <c r="C280" s="895">
        <v>113.18</v>
      </c>
      <c r="D280" s="273">
        <v>113.82</v>
      </c>
      <c r="E280" s="34">
        <v>96.6</v>
      </c>
      <c r="F280" s="291" t="s">
        <v>889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107.1</v>
      </c>
      <c r="O280" s="1057">
        <v>107.8</v>
      </c>
      <c r="P280" s="1712">
        <v>97.2</v>
      </c>
      <c r="Q280" t="s">
        <v>875</v>
      </c>
      <c r="R280" s="1058" t="s">
        <v>871</v>
      </c>
    </row>
    <row r="281" spans="1:18">
      <c r="A281" s="95" t="s">
        <v>61</v>
      </c>
      <c r="B281" s="195" t="s">
        <v>3</v>
      </c>
      <c r="C281" s="781">
        <v>115.51</v>
      </c>
      <c r="D281" s="274">
        <v>111.51</v>
      </c>
      <c r="E281" s="32">
        <v>96.74</v>
      </c>
      <c r="F281" s="290" t="s">
        <v>889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109.3</v>
      </c>
      <c r="O281" s="1062">
        <v>108</v>
      </c>
      <c r="P281" s="1716">
        <v>96.7</v>
      </c>
      <c r="Q281" s="1168" t="s">
        <v>875</v>
      </c>
      <c r="R281" s="1061"/>
    </row>
    <row r="282" spans="1:18">
      <c r="A282" s="95">
        <v>2013</v>
      </c>
      <c r="B282" s="195" t="s">
        <v>4</v>
      </c>
      <c r="C282" s="781">
        <v>119.51</v>
      </c>
      <c r="D282" s="274">
        <v>110.76</v>
      </c>
      <c r="E282" s="32">
        <v>96.44</v>
      </c>
      <c r="F282" s="286" t="s">
        <v>890</v>
      </c>
      <c r="G282" s="138" t="s">
        <v>871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112.6</v>
      </c>
      <c r="O282" s="1057">
        <v>109</v>
      </c>
      <c r="P282" s="1712">
        <v>96.3</v>
      </c>
      <c r="Q282" t="s">
        <v>880</v>
      </c>
      <c r="R282" s="1058"/>
    </row>
    <row r="283" spans="1:18">
      <c r="A283" s="95"/>
      <c r="B283" s="195" t="s">
        <v>5</v>
      </c>
      <c r="C283" s="781">
        <v>121.84</v>
      </c>
      <c r="D283" s="274">
        <v>115.29</v>
      </c>
      <c r="E283" s="32">
        <v>96.09</v>
      </c>
      <c r="F283" s="291" t="s">
        <v>890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114.4</v>
      </c>
      <c r="O283" s="1057">
        <v>110.7</v>
      </c>
      <c r="P283" s="1712">
        <v>96.4</v>
      </c>
      <c r="Q283" t="s">
        <v>880</v>
      </c>
      <c r="R283" s="1058"/>
    </row>
    <row r="284" spans="1:18">
      <c r="A284" s="95"/>
      <c r="B284" s="195" t="s">
        <v>6</v>
      </c>
      <c r="C284" s="781">
        <v>121.7</v>
      </c>
      <c r="D284" s="274">
        <v>113.1</v>
      </c>
      <c r="E284" s="32">
        <v>96.1</v>
      </c>
      <c r="F284" s="291" t="s">
        <v>890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115.6</v>
      </c>
      <c r="O284" s="1057">
        <v>111.3</v>
      </c>
      <c r="P284" s="1712">
        <v>96.3</v>
      </c>
      <c r="Q284" t="s">
        <v>880</v>
      </c>
      <c r="R284" s="1058"/>
    </row>
    <row r="285" spans="1:18">
      <c r="A285" s="95"/>
      <c r="B285" s="195" t="s">
        <v>7</v>
      </c>
      <c r="C285" s="781">
        <v>126.71</v>
      </c>
      <c r="D285" s="274">
        <v>115.04</v>
      </c>
      <c r="E285" s="32">
        <v>96.06</v>
      </c>
      <c r="F285" s="291" t="s">
        <v>890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117.5</v>
      </c>
      <c r="O285" s="1057">
        <v>112.8</v>
      </c>
      <c r="P285" s="1712">
        <v>97.1</v>
      </c>
      <c r="Q285" t="s">
        <v>881</v>
      </c>
      <c r="R285" s="1058"/>
    </row>
    <row r="286" spans="1:18">
      <c r="A286" s="95"/>
      <c r="B286" s="195" t="s">
        <v>8</v>
      </c>
      <c r="C286" s="781">
        <v>125.39</v>
      </c>
      <c r="D286" s="274">
        <v>116.02</v>
      </c>
      <c r="E286" s="32">
        <v>96.49</v>
      </c>
      <c r="F286" s="291" t="s">
        <v>891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116</v>
      </c>
      <c r="O286" s="1057">
        <v>112.5</v>
      </c>
      <c r="P286" s="1712">
        <v>97.6</v>
      </c>
      <c r="Q286" t="s">
        <v>881</v>
      </c>
      <c r="R286" s="1058"/>
    </row>
    <row r="287" spans="1:18">
      <c r="A287" s="95"/>
      <c r="B287" s="195" t="s">
        <v>9</v>
      </c>
      <c r="C287" s="781">
        <v>125.54</v>
      </c>
      <c r="D287" s="274">
        <v>116.48</v>
      </c>
      <c r="E287" s="32">
        <v>98.36</v>
      </c>
      <c r="F287" s="291" t="s">
        <v>886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116.9</v>
      </c>
      <c r="O287" s="1057">
        <v>113.5</v>
      </c>
      <c r="P287" s="1712">
        <v>98.4</v>
      </c>
      <c r="Q287" t="s">
        <v>882</v>
      </c>
      <c r="R287" s="1058"/>
    </row>
    <row r="288" spans="1:18">
      <c r="A288" s="95"/>
      <c r="B288" s="195" t="s">
        <v>10</v>
      </c>
      <c r="C288" s="781">
        <v>125.76</v>
      </c>
      <c r="D288" s="274">
        <v>118.12</v>
      </c>
      <c r="E288" s="32">
        <v>100.34</v>
      </c>
      <c r="F288" s="291" t="s">
        <v>886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117.1</v>
      </c>
      <c r="O288" s="1057">
        <v>114.6</v>
      </c>
      <c r="P288" s="1712">
        <v>98.7</v>
      </c>
      <c r="Q288" t="s">
        <v>882</v>
      </c>
      <c r="R288" s="1069"/>
    </row>
    <row r="289" spans="1:18">
      <c r="A289" s="95"/>
      <c r="B289" s="195" t="s">
        <v>11</v>
      </c>
      <c r="C289" s="781">
        <v>127.2</v>
      </c>
      <c r="D289" s="274">
        <v>118.1</v>
      </c>
      <c r="E289" s="32">
        <v>101.28</v>
      </c>
      <c r="F289" s="291" t="s">
        <v>886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118.7</v>
      </c>
      <c r="O289" s="1057">
        <v>115.3</v>
      </c>
      <c r="P289" s="1712">
        <v>99.2</v>
      </c>
      <c r="Q289" t="s">
        <v>882</v>
      </c>
      <c r="R289" s="1069"/>
    </row>
    <row r="290" spans="1:18">
      <c r="A290" s="95"/>
      <c r="B290" s="195" t="s">
        <v>12</v>
      </c>
      <c r="C290" s="781">
        <v>132.28</v>
      </c>
      <c r="D290" s="274">
        <v>120.39</v>
      </c>
      <c r="E290" s="32">
        <v>102.76</v>
      </c>
      <c r="F290" s="291" t="s">
        <v>886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118.8</v>
      </c>
      <c r="O290" s="1057">
        <v>116</v>
      </c>
      <c r="P290" s="1712">
        <v>99.6</v>
      </c>
      <c r="Q290" t="s">
        <v>882</v>
      </c>
      <c r="R290" s="1058"/>
    </row>
    <row r="291" spans="1:18">
      <c r="A291" s="95"/>
      <c r="B291" s="195" t="s">
        <v>13</v>
      </c>
      <c r="C291" s="781">
        <v>133.87</v>
      </c>
      <c r="D291" s="274">
        <v>122.38</v>
      </c>
      <c r="E291" s="32">
        <v>103.79</v>
      </c>
      <c r="F291" s="291" t="s">
        <v>886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120.4</v>
      </c>
      <c r="O291" s="1057">
        <v>117.1</v>
      </c>
      <c r="P291" s="1712">
        <v>100.5</v>
      </c>
      <c r="Q291" t="s">
        <v>882</v>
      </c>
      <c r="R291" s="1058"/>
    </row>
    <row r="292" spans="1:18">
      <c r="A292" s="95"/>
      <c r="B292" s="195" t="s">
        <v>14</v>
      </c>
      <c r="C292" s="781">
        <v>137.44</v>
      </c>
      <c r="D292" s="274">
        <v>122.85</v>
      </c>
      <c r="E292" s="32">
        <v>103.35</v>
      </c>
      <c r="F292" s="292" t="s">
        <v>886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119.5</v>
      </c>
      <c r="O292" s="1059">
        <v>117.1</v>
      </c>
      <c r="P292" s="1717">
        <v>101.3</v>
      </c>
      <c r="Q292" s="931" t="s">
        <v>882</v>
      </c>
      <c r="R292" s="1060"/>
    </row>
    <row r="293" spans="1:18">
      <c r="A293" s="98" t="s">
        <v>62</v>
      </c>
      <c r="B293" s="196" t="s">
        <v>3</v>
      </c>
      <c r="C293" s="1787">
        <v>133.56</v>
      </c>
      <c r="D293" s="279">
        <v>121.62</v>
      </c>
      <c r="E293" s="35">
        <v>103.85</v>
      </c>
      <c r="F293" s="291" t="s">
        <v>886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119.8</v>
      </c>
      <c r="O293" s="1057">
        <v>118.6</v>
      </c>
      <c r="P293" s="1712">
        <v>102.6</v>
      </c>
      <c r="Q293" t="s">
        <v>882</v>
      </c>
      <c r="R293" s="1058"/>
    </row>
    <row r="294" spans="1:18">
      <c r="A294" s="95">
        <v>2014</v>
      </c>
      <c r="B294" s="195" t="s">
        <v>4</v>
      </c>
      <c r="C294" s="781">
        <v>129.75</v>
      </c>
      <c r="D294" s="274">
        <v>121.89</v>
      </c>
      <c r="E294" s="32">
        <v>102.95</v>
      </c>
      <c r="F294" s="291" t="s">
        <v>886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116.3</v>
      </c>
      <c r="O294" s="1057">
        <v>118.4</v>
      </c>
      <c r="P294" s="1712">
        <v>102.8</v>
      </c>
      <c r="Q294" t="s">
        <v>882</v>
      </c>
      <c r="R294" s="1058"/>
    </row>
    <row r="295" spans="1:18">
      <c r="A295" s="95"/>
      <c r="B295" s="195" t="s">
        <v>5</v>
      </c>
      <c r="C295" s="781">
        <v>124.63</v>
      </c>
      <c r="D295" s="274">
        <v>121.69</v>
      </c>
      <c r="E295" s="32">
        <v>104.64</v>
      </c>
      <c r="F295" s="291" t="s">
        <v>886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115.1</v>
      </c>
      <c r="O295" s="1057">
        <v>120.4</v>
      </c>
      <c r="P295" s="1712">
        <v>103.4</v>
      </c>
      <c r="Q295" t="s">
        <v>882</v>
      </c>
      <c r="R295" s="1058"/>
    </row>
    <row r="296" spans="1:18">
      <c r="A296" s="95"/>
      <c r="B296" s="195" t="s">
        <v>6</v>
      </c>
      <c r="C296" s="781">
        <v>120.65</v>
      </c>
      <c r="D296" s="274">
        <v>119.89</v>
      </c>
      <c r="E296" s="32">
        <v>106.57</v>
      </c>
      <c r="F296" s="291" t="s">
        <v>886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112.6</v>
      </c>
      <c r="O296" s="1057">
        <v>116.3</v>
      </c>
      <c r="P296" s="1712">
        <v>103.5</v>
      </c>
      <c r="Q296" t="s">
        <v>884</v>
      </c>
      <c r="R296" s="1058"/>
    </row>
    <row r="297" spans="1:18">
      <c r="A297" s="95"/>
      <c r="B297" s="195" t="s">
        <v>7</v>
      </c>
      <c r="C297" s="781">
        <v>118.92</v>
      </c>
      <c r="D297" s="274">
        <v>122.26</v>
      </c>
      <c r="E297" s="32">
        <v>107.37</v>
      </c>
      <c r="F297" s="291" t="s">
        <v>886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111.5</v>
      </c>
      <c r="O297" s="1057">
        <v>116.8</v>
      </c>
      <c r="P297" s="1712">
        <v>105.6</v>
      </c>
      <c r="Q297" t="s">
        <v>884</v>
      </c>
      <c r="R297" s="1058"/>
    </row>
    <row r="298" spans="1:18">
      <c r="A298" s="95"/>
      <c r="B298" s="195" t="s">
        <v>8</v>
      </c>
      <c r="C298" s="781">
        <v>117.81</v>
      </c>
      <c r="D298" s="274">
        <v>120.49</v>
      </c>
      <c r="E298" s="32">
        <v>106.57</v>
      </c>
      <c r="F298" s="291" t="s">
        <v>886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111.4</v>
      </c>
      <c r="O298" s="1057">
        <v>115.6</v>
      </c>
      <c r="P298" s="1712">
        <v>105.6</v>
      </c>
      <c r="Q298" t="s">
        <v>884</v>
      </c>
      <c r="R298" s="1058"/>
    </row>
    <row r="299" spans="1:18">
      <c r="A299" s="95"/>
      <c r="B299" s="195" t="s">
        <v>9</v>
      </c>
      <c r="C299" s="781">
        <v>116.03</v>
      </c>
      <c r="D299" s="274">
        <v>119.74</v>
      </c>
      <c r="E299" s="32">
        <v>103.75</v>
      </c>
      <c r="F299" s="291" t="s">
        <v>885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113</v>
      </c>
      <c r="O299" s="1057">
        <v>116.2</v>
      </c>
      <c r="P299" s="1712">
        <v>105.8</v>
      </c>
      <c r="Q299" t="s">
        <v>884</v>
      </c>
      <c r="R299" s="1058"/>
    </row>
    <row r="300" spans="1:18">
      <c r="A300" s="95"/>
      <c r="B300" s="195" t="s">
        <v>10</v>
      </c>
      <c r="C300" s="781">
        <v>117.22</v>
      </c>
      <c r="D300" s="274">
        <v>119.46</v>
      </c>
      <c r="E300" s="32">
        <v>105.33</v>
      </c>
      <c r="F300" s="291" t="s">
        <v>892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112.7</v>
      </c>
      <c r="O300" s="1057">
        <v>115.4</v>
      </c>
      <c r="P300" s="1712">
        <v>105.2</v>
      </c>
      <c r="Q300" t="s">
        <v>888</v>
      </c>
      <c r="R300" s="1058"/>
    </row>
    <row r="301" spans="1:18">
      <c r="A301" s="95"/>
      <c r="B301" s="195" t="s">
        <v>11</v>
      </c>
      <c r="C301" s="781">
        <v>114.71</v>
      </c>
      <c r="D301" s="274">
        <v>119.97</v>
      </c>
      <c r="E301" s="32">
        <v>105.41</v>
      </c>
      <c r="F301" s="291" t="s">
        <v>885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113.2</v>
      </c>
      <c r="O301" s="1057">
        <v>116.9</v>
      </c>
      <c r="P301" s="1712">
        <v>105.5</v>
      </c>
      <c r="Q301" t="s">
        <v>888</v>
      </c>
      <c r="R301" s="1058"/>
    </row>
    <row r="302" spans="1:18">
      <c r="A302" s="95"/>
      <c r="B302" s="195" t="s">
        <v>12</v>
      </c>
      <c r="C302" s="781">
        <v>114.27</v>
      </c>
      <c r="D302" s="274">
        <v>123.54</v>
      </c>
      <c r="E302" s="32">
        <v>106.22</v>
      </c>
      <c r="F302" s="291" t="s">
        <v>892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112.1</v>
      </c>
      <c r="O302" s="1057">
        <v>116.6</v>
      </c>
      <c r="P302" s="1712">
        <v>105.3</v>
      </c>
      <c r="Q302" t="s">
        <v>888</v>
      </c>
      <c r="R302" s="1058"/>
    </row>
    <row r="303" spans="1:18">
      <c r="A303" s="95"/>
      <c r="B303" s="195" t="s">
        <v>13</v>
      </c>
      <c r="C303" s="781">
        <v>112.95</v>
      </c>
      <c r="D303" s="274">
        <v>120.37</v>
      </c>
      <c r="E303" s="32">
        <v>106.99</v>
      </c>
      <c r="F303" s="291" t="s">
        <v>892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112.5</v>
      </c>
      <c r="O303" s="1057">
        <v>116</v>
      </c>
      <c r="P303" s="1712">
        <v>105.3</v>
      </c>
      <c r="Q303" t="s">
        <v>888</v>
      </c>
      <c r="R303" s="1058"/>
    </row>
    <row r="304" spans="1:18">
      <c r="A304" s="100"/>
      <c r="B304" s="197" t="s">
        <v>14</v>
      </c>
      <c r="C304" s="895">
        <v>108.11</v>
      </c>
      <c r="D304" s="273">
        <v>122.5</v>
      </c>
      <c r="E304" s="34">
        <v>107.24</v>
      </c>
      <c r="F304" s="291" t="s">
        <v>886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112.4</v>
      </c>
      <c r="O304" s="1057">
        <v>116.2</v>
      </c>
      <c r="P304" s="1712">
        <v>105</v>
      </c>
      <c r="Q304" t="s">
        <v>882</v>
      </c>
      <c r="R304" s="1058"/>
    </row>
    <row r="305" spans="1:18">
      <c r="A305" s="98" t="s">
        <v>63</v>
      </c>
      <c r="B305" s="196" t="s">
        <v>3</v>
      </c>
      <c r="C305" s="1787">
        <v>112.33</v>
      </c>
      <c r="D305" s="279">
        <v>123.21</v>
      </c>
      <c r="E305" s="35">
        <v>108.17</v>
      </c>
      <c r="F305" s="290" t="s">
        <v>886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112</v>
      </c>
      <c r="O305" s="1062">
        <v>118.2</v>
      </c>
      <c r="P305" s="1716">
        <v>105.1</v>
      </c>
      <c r="Q305" s="1168" t="s">
        <v>882</v>
      </c>
      <c r="R305" s="1061"/>
    </row>
    <row r="306" spans="1:18">
      <c r="A306" s="95">
        <v>2015</v>
      </c>
      <c r="B306" s="195" t="s">
        <v>4</v>
      </c>
      <c r="C306" s="781">
        <v>108.14</v>
      </c>
      <c r="D306" s="274">
        <v>119.33</v>
      </c>
      <c r="E306" s="32">
        <v>108.74</v>
      </c>
      <c r="F306" s="291" t="s">
        <v>886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112.1</v>
      </c>
      <c r="O306" s="1057">
        <v>116.7</v>
      </c>
      <c r="P306" s="1712">
        <v>105.3</v>
      </c>
      <c r="Q306" t="s">
        <v>882</v>
      </c>
      <c r="R306" s="1058"/>
    </row>
    <row r="307" spans="1:18">
      <c r="A307" s="95"/>
      <c r="B307" s="195" t="s">
        <v>5</v>
      </c>
      <c r="C307" s="781">
        <v>108.17</v>
      </c>
      <c r="D307" s="274">
        <v>120.26</v>
      </c>
      <c r="E307" s="32">
        <v>104.52</v>
      </c>
      <c r="F307" s="291" t="s">
        <v>886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112.3</v>
      </c>
      <c r="O307" s="1057">
        <v>116</v>
      </c>
      <c r="P307" s="1712">
        <v>104.8</v>
      </c>
      <c r="Q307" t="s">
        <v>882</v>
      </c>
      <c r="R307" s="1058"/>
    </row>
    <row r="308" spans="1:18">
      <c r="A308" s="95"/>
      <c r="B308" s="195" t="s">
        <v>6</v>
      </c>
      <c r="C308" s="781">
        <v>105.94</v>
      </c>
      <c r="D308" s="274">
        <v>119.01</v>
      </c>
      <c r="E308" s="32">
        <v>103.52</v>
      </c>
      <c r="F308" s="291" t="s">
        <v>892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113.5</v>
      </c>
      <c r="O308" s="1057">
        <v>117.2</v>
      </c>
      <c r="P308" s="1712">
        <v>105.3</v>
      </c>
      <c r="Q308" t="s">
        <v>882</v>
      </c>
      <c r="R308" s="1058"/>
    </row>
    <row r="309" spans="1:18">
      <c r="A309" s="95"/>
      <c r="B309" s="195" t="s">
        <v>7</v>
      </c>
      <c r="C309" s="781">
        <v>109.5</v>
      </c>
      <c r="D309" s="274">
        <v>117.16</v>
      </c>
      <c r="E309" s="32">
        <v>104.76</v>
      </c>
      <c r="F309" s="291" t="s">
        <v>892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114.6</v>
      </c>
      <c r="O309" s="1057">
        <v>116.4</v>
      </c>
      <c r="P309" s="1712">
        <v>105</v>
      </c>
      <c r="Q309" t="s">
        <v>884</v>
      </c>
      <c r="R309" s="1058"/>
    </row>
    <row r="310" spans="1:18">
      <c r="A310" s="95"/>
      <c r="B310" s="195" t="s">
        <v>8</v>
      </c>
      <c r="C310" s="781">
        <v>108.58</v>
      </c>
      <c r="D310" s="274">
        <v>115.85</v>
      </c>
      <c r="E310" s="32">
        <v>102.01</v>
      </c>
      <c r="F310" s="291" t="s">
        <v>885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114.1</v>
      </c>
      <c r="O310" s="1057">
        <v>117.2</v>
      </c>
      <c r="P310" s="1712">
        <v>104.5</v>
      </c>
      <c r="Q310" t="s">
        <v>884</v>
      </c>
      <c r="R310" s="1058"/>
    </row>
    <row r="311" spans="1:18">
      <c r="A311" s="95"/>
      <c r="B311" s="195" t="s">
        <v>9</v>
      </c>
      <c r="C311" s="781">
        <v>108.35</v>
      </c>
      <c r="D311" s="274">
        <v>117.39</v>
      </c>
      <c r="E311" s="32">
        <v>101.02</v>
      </c>
      <c r="F311" s="291" t="s">
        <v>885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112.6</v>
      </c>
      <c r="O311" s="1057">
        <v>117</v>
      </c>
      <c r="P311" s="1712">
        <v>104.9</v>
      </c>
      <c r="Q311" t="s">
        <v>884</v>
      </c>
      <c r="R311" s="1058"/>
    </row>
    <row r="312" spans="1:18">
      <c r="A312" s="95"/>
      <c r="B312" s="195" t="s">
        <v>10</v>
      </c>
      <c r="C312" s="781">
        <v>107.33</v>
      </c>
      <c r="D312" s="274">
        <v>116.92</v>
      </c>
      <c r="E312" s="32">
        <v>100.72</v>
      </c>
      <c r="F312" s="291" t="s">
        <v>885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111.9</v>
      </c>
      <c r="O312" s="1057">
        <v>116.1</v>
      </c>
      <c r="P312" s="1712">
        <v>104.6</v>
      </c>
      <c r="Q312" t="s">
        <v>884</v>
      </c>
      <c r="R312" s="1058"/>
    </row>
    <row r="313" spans="1:18">
      <c r="A313" s="95"/>
      <c r="B313" s="195" t="s">
        <v>11</v>
      </c>
      <c r="C313" s="781">
        <v>104.79</v>
      </c>
      <c r="D313" s="274">
        <v>116.71</v>
      </c>
      <c r="E313" s="32">
        <v>100.43</v>
      </c>
      <c r="F313" s="291" t="s">
        <v>885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110.5</v>
      </c>
      <c r="O313" s="1057">
        <v>117</v>
      </c>
      <c r="P313" s="1712">
        <v>105.1</v>
      </c>
      <c r="Q313" t="s">
        <v>884</v>
      </c>
      <c r="R313" s="1058"/>
    </row>
    <row r="314" spans="1:18">
      <c r="A314" s="95"/>
      <c r="B314" s="195" t="s">
        <v>12</v>
      </c>
      <c r="C314" s="781">
        <v>105.94</v>
      </c>
      <c r="D314" s="274">
        <v>115.8</v>
      </c>
      <c r="E314" s="32">
        <v>100.67</v>
      </c>
      <c r="F314" s="291" t="s">
        <v>887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111</v>
      </c>
      <c r="O314" s="1057">
        <v>116.7</v>
      </c>
      <c r="P314" s="1712">
        <v>105.2</v>
      </c>
      <c r="Q314" t="s">
        <v>884</v>
      </c>
      <c r="R314" s="1058"/>
    </row>
    <row r="315" spans="1:18">
      <c r="A315" s="95"/>
      <c r="B315" s="195" t="s">
        <v>13</v>
      </c>
      <c r="C315" s="781">
        <v>101.94</v>
      </c>
      <c r="D315" s="274">
        <v>114.57</v>
      </c>
      <c r="E315" s="32">
        <v>101.61</v>
      </c>
      <c r="F315" s="291" t="s">
        <v>887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109.9</v>
      </c>
      <c r="O315" s="1057">
        <v>116</v>
      </c>
      <c r="P315" s="1712">
        <v>105.3</v>
      </c>
      <c r="Q315" t="s">
        <v>884</v>
      </c>
      <c r="R315" s="1058"/>
    </row>
    <row r="316" spans="1:18">
      <c r="A316" s="100"/>
      <c r="B316" s="197" t="s">
        <v>14</v>
      </c>
      <c r="C316" s="895">
        <v>101.92</v>
      </c>
      <c r="D316" s="273">
        <v>113.46</v>
      </c>
      <c r="E316" s="34">
        <v>102.1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108.3</v>
      </c>
      <c r="O316" s="1059">
        <v>115.1</v>
      </c>
      <c r="P316" s="1717">
        <v>105.1</v>
      </c>
      <c r="Q316" s="931" t="s">
        <v>884</v>
      </c>
      <c r="R316" s="1060"/>
    </row>
    <row r="317" spans="1:18">
      <c r="A317" s="98" t="s">
        <v>280</v>
      </c>
      <c r="B317" s="196" t="s">
        <v>3</v>
      </c>
      <c r="C317" s="1787">
        <v>108.25</v>
      </c>
      <c r="D317" s="355">
        <v>116.21</v>
      </c>
      <c r="E317" s="35">
        <v>100.82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108.3</v>
      </c>
      <c r="O317" s="1057">
        <v>116.5</v>
      </c>
      <c r="P317" s="1712">
        <v>104.8</v>
      </c>
      <c r="Q317" t="s">
        <v>884</v>
      </c>
      <c r="R317" s="1058"/>
    </row>
    <row r="318" spans="1:18">
      <c r="A318" s="95">
        <v>2016</v>
      </c>
      <c r="B318" s="195" t="s">
        <v>4</v>
      </c>
      <c r="C318" s="781">
        <v>97.99</v>
      </c>
      <c r="D318" s="275">
        <v>116.31</v>
      </c>
      <c r="E318" s="32">
        <v>101.02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106.8</v>
      </c>
      <c r="O318" s="1057">
        <v>115.4</v>
      </c>
      <c r="P318" s="1712">
        <v>104.9</v>
      </c>
      <c r="Q318" t="s">
        <v>884</v>
      </c>
      <c r="R318" s="1058"/>
    </row>
    <row r="319" spans="1:18">
      <c r="A319" s="95"/>
      <c r="B319" s="195" t="s">
        <v>5</v>
      </c>
      <c r="C319" s="781">
        <v>102.57</v>
      </c>
      <c r="D319" s="275">
        <v>115.8</v>
      </c>
      <c r="E319" s="32">
        <v>101.15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106.9</v>
      </c>
      <c r="O319" s="1057">
        <v>115.7</v>
      </c>
      <c r="P319" s="1712">
        <v>104.6</v>
      </c>
      <c r="Q319" t="s">
        <v>884</v>
      </c>
      <c r="R319" s="1058"/>
    </row>
    <row r="320" spans="1:18">
      <c r="A320" s="95"/>
      <c r="B320" s="195" t="s">
        <v>6</v>
      </c>
      <c r="C320" s="781">
        <v>102.7</v>
      </c>
      <c r="D320" s="275">
        <v>117.6</v>
      </c>
      <c r="E320" s="32">
        <v>100.92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106.9</v>
      </c>
      <c r="O320" s="1057">
        <v>115.4</v>
      </c>
      <c r="P320" s="1712">
        <v>104.5</v>
      </c>
      <c r="Q320" t="s">
        <v>884</v>
      </c>
      <c r="R320" s="1058"/>
    </row>
    <row r="321" spans="1:18">
      <c r="A321" s="95"/>
      <c r="B321" s="195" t="s">
        <v>7</v>
      </c>
      <c r="C321" s="781">
        <v>102.76</v>
      </c>
      <c r="D321" s="275">
        <v>117.53</v>
      </c>
      <c r="E321" s="32">
        <v>100.35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107</v>
      </c>
      <c r="O321" s="1057">
        <v>115.1</v>
      </c>
      <c r="P321" s="1712">
        <v>103.7</v>
      </c>
      <c r="Q321" t="s">
        <v>884</v>
      </c>
      <c r="R321" s="1058"/>
    </row>
    <row r="322" spans="1:18">
      <c r="A322" s="95"/>
      <c r="B322" s="195" t="s">
        <v>8</v>
      </c>
      <c r="C322" s="781">
        <v>104.38</v>
      </c>
      <c r="D322" s="275">
        <v>118.27</v>
      </c>
      <c r="E322" s="32">
        <v>99.56</v>
      </c>
      <c r="F322" s="294" t="s">
        <v>893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107.1</v>
      </c>
      <c r="O322" s="1057">
        <v>115.4</v>
      </c>
      <c r="P322" s="1712">
        <v>104.5</v>
      </c>
      <c r="Q322" t="s">
        <v>884</v>
      </c>
      <c r="R322" s="1058"/>
    </row>
    <row r="323" spans="1:18">
      <c r="A323" s="95"/>
      <c r="B323" s="195" t="s">
        <v>9</v>
      </c>
      <c r="C323" s="781">
        <v>107.64</v>
      </c>
      <c r="D323" s="275">
        <v>118.19</v>
      </c>
      <c r="E323" s="32">
        <v>101.05</v>
      </c>
      <c r="F323" s="294" t="s">
        <v>893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107.4</v>
      </c>
      <c r="O323" s="1057">
        <v>115.9</v>
      </c>
      <c r="P323" s="1712">
        <v>104.5</v>
      </c>
      <c r="Q323" t="s">
        <v>884</v>
      </c>
      <c r="R323" s="1058"/>
    </row>
    <row r="324" spans="1:18">
      <c r="A324" s="95"/>
      <c r="B324" s="195" t="s">
        <v>10</v>
      </c>
      <c r="C324" s="781">
        <v>108.77</v>
      </c>
      <c r="D324" s="275">
        <v>115.83</v>
      </c>
      <c r="E324" s="32">
        <v>99.97</v>
      </c>
      <c r="F324" s="294" t="s">
        <v>893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107.3</v>
      </c>
      <c r="O324" s="1057">
        <v>116.2</v>
      </c>
      <c r="P324" s="1712">
        <v>104.6</v>
      </c>
      <c r="Q324" t="s">
        <v>884</v>
      </c>
      <c r="R324" s="1058"/>
    </row>
    <row r="325" spans="1:18">
      <c r="A325" s="95"/>
      <c r="B325" s="195" t="s">
        <v>11</v>
      </c>
      <c r="C325" s="781">
        <v>111.8</v>
      </c>
      <c r="D325" s="275">
        <v>119.61</v>
      </c>
      <c r="E325" s="32">
        <v>100.35</v>
      </c>
      <c r="F325" s="294" t="s">
        <v>893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107.4</v>
      </c>
      <c r="O325" s="1057">
        <v>116.7</v>
      </c>
      <c r="P325" s="1712">
        <v>105.1</v>
      </c>
      <c r="Q325" t="s">
        <v>884</v>
      </c>
      <c r="R325" s="1058"/>
    </row>
    <row r="326" spans="1:18">
      <c r="A326" s="95"/>
      <c r="B326" s="195" t="s">
        <v>12</v>
      </c>
      <c r="C326" s="781">
        <v>109.07</v>
      </c>
      <c r="D326" s="275">
        <v>116.72</v>
      </c>
      <c r="E326" s="32">
        <v>98.43</v>
      </c>
      <c r="F326" s="294" t="s">
        <v>893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108.5</v>
      </c>
      <c r="O326" s="1057">
        <v>117.4</v>
      </c>
      <c r="P326" s="1712">
        <v>105.2</v>
      </c>
      <c r="Q326" t="s">
        <v>882</v>
      </c>
      <c r="R326" s="1058"/>
    </row>
    <row r="327" spans="1:18">
      <c r="A327" s="95"/>
      <c r="B327" s="195" t="s">
        <v>13</v>
      </c>
      <c r="C327" s="781">
        <v>116.47</v>
      </c>
      <c r="D327" s="275">
        <v>118.32</v>
      </c>
      <c r="E327" s="32">
        <v>97.32</v>
      </c>
      <c r="F327" s="294" t="s">
        <v>893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109.9</v>
      </c>
      <c r="O327" s="1057">
        <v>119.1</v>
      </c>
      <c r="P327" s="1712">
        <v>105.5</v>
      </c>
      <c r="Q327" t="s">
        <v>882</v>
      </c>
      <c r="R327" s="1058"/>
    </row>
    <row r="328" spans="1:18">
      <c r="A328" s="100"/>
      <c r="B328" s="197" t="s">
        <v>14</v>
      </c>
      <c r="C328" s="895">
        <v>119.6</v>
      </c>
      <c r="D328" s="536">
        <v>120.06</v>
      </c>
      <c r="E328" s="34">
        <v>96.1</v>
      </c>
      <c r="F328" s="537" t="s">
        <v>893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111.9</v>
      </c>
      <c r="O328" s="1057">
        <v>119.2</v>
      </c>
      <c r="P328" s="1712">
        <v>106</v>
      </c>
      <c r="Q328" t="s">
        <v>882</v>
      </c>
      <c r="R328" s="1058"/>
    </row>
    <row r="329" spans="1:18">
      <c r="A329" s="95" t="s">
        <v>466</v>
      </c>
      <c r="B329" s="195" t="s">
        <v>3</v>
      </c>
      <c r="C329" s="781">
        <v>124.18</v>
      </c>
      <c r="D329" s="275">
        <v>118.8</v>
      </c>
      <c r="E329" s="32">
        <v>97.54</v>
      </c>
      <c r="F329" s="294" t="s">
        <v>893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112.3</v>
      </c>
      <c r="O329" s="1062">
        <v>118.7</v>
      </c>
      <c r="P329" s="1716">
        <v>106.4</v>
      </c>
      <c r="Q329" s="1168" t="s">
        <v>882</v>
      </c>
      <c r="R329" s="1070"/>
    </row>
    <row r="330" spans="1:18">
      <c r="A330" s="95">
        <v>2017</v>
      </c>
      <c r="B330" s="195" t="s">
        <v>4</v>
      </c>
      <c r="C330" s="781">
        <v>125.93</v>
      </c>
      <c r="D330" s="275">
        <v>122.81</v>
      </c>
      <c r="E330" s="32">
        <v>96.87</v>
      </c>
      <c r="F330" s="294" t="s">
        <v>893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112.1</v>
      </c>
      <c r="O330" s="1057">
        <v>119.4</v>
      </c>
      <c r="P330" s="1712">
        <v>107</v>
      </c>
      <c r="Q330" t="s">
        <v>882</v>
      </c>
      <c r="R330" s="1071"/>
    </row>
    <row r="331" spans="1:18">
      <c r="A331" s="95"/>
      <c r="B331" s="195" t="s">
        <v>5</v>
      </c>
      <c r="C331" s="781">
        <v>122.22</v>
      </c>
      <c r="D331" s="275">
        <v>121.76</v>
      </c>
      <c r="E331" s="32">
        <v>97.47</v>
      </c>
      <c r="F331" s="294" t="s">
        <v>893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112.6</v>
      </c>
      <c r="O331" s="1057">
        <v>119.5</v>
      </c>
      <c r="P331" s="1712">
        <v>107.7</v>
      </c>
      <c r="Q331" t="s">
        <v>882</v>
      </c>
      <c r="R331" s="1071"/>
    </row>
    <row r="332" spans="1:18">
      <c r="A332" s="95"/>
      <c r="B332" s="195" t="s">
        <v>6</v>
      </c>
      <c r="C332" s="781">
        <v>122.88</v>
      </c>
      <c r="D332" s="275">
        <v>123.81</v>
      </c>
      <c r="E332" s="32">
        <v>99.73</v>
      </c>
      <c r="F332" s="294" t="s">
        <v>893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112.3</v>
      </c>
      <c r="O332" s="1057">
        <v>120.7</v>
      </c>
      <c r="P332" s="1712">
        <v>108.1</v>
      </c>
      <c r="Q332" t="s">
        <v>882</v>
      </c>
      <c r="R332" s="1071"/>
    </row>
    <row r="333" spans="1:18">
      <c r="A333" s="95"/>
      <c r="B333" s="195" t="s">
        <v>7</v>
      </c>
      <c r="C333" s="781">
        <v>122.45</v>
      </c>
      <c r="D333" s="275">
        <v>122.7</v>
      </c>
      <c r="E333" s="32">
        <v>98.95</v>
      </c>
      <c r="F333" s="294" t="s">
        <v>894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112</v>
      </c>
      <c r="O333" s="1057">
        <v>120.6</v>
      </c>
      <c r="P333" s="1712">
        <v>108</v>
      </c>
      <c r="Q333" t="s">
        <v>882</v>
      </c>
      <c r="R333" s="1071"/>
    </row>
    <row r="334" spans="1:18">
      <c r="A334" s="95"/>
      <c r="B334" s="195" t="s">
        <v>8</v>
      </c>
      <c r="C334" s="781">
        <v>122.58</v>
      </c>
      <c r="D334" s="275">
        <v>122.17</v>
      </c>
      <c r="E334" s="32">
        <v>98.92</v>
      </c>
      <c r="F334" s="294" t="s">
        <v>894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112.8</v>
      </c>
      <c r="O334" s="1057">
        <v>121.1</v>
      </c>
      <c r="P334" s="1712">
        <v>108.1</v>
      </c>
      <c r="Q334" t="s">
        <v>882</v>
      </c>
      <c r="R334" s="1071"/>
    </row>
    <row r="335" spans="1:18">
      <c r="A335" s="95"/>
      <c r="B335" s="195" t="s">
        <v>9</v>
      </c>
      <c r="C335" s="781">
        <v>119.15</v>
      </c>
      <c r="D335" s="275">
        <v>121.86</v>
      </c>
      <c r="E335" s="32">
        <v>100.41</v>
      </c>
      <c r="F335" s="294" t="s">
        <v>894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112.8</v>
      </c>
      <c r="O335" s="1057">
        <v>120.4</v>
      </c>
      <c r="P335" s="1712">
        <v>107.8</v>
      </c>
      <c r="Q335" t="s">
        <v>882</v>
      </c>
      <c r="R335" s="1071"/>
    </row>
    <row r="336" spans="1:18">
      <c r="A336" s="95"/>
      <c r="B336" s="195" t="s">
        <v>10</v>
      </c>
      <c r="C336" s="781">
        <v>123.66</v>
      </c>
      <c r="D336" s="275">
        <v>124.01</v>
      </c>
      <c r="E336" s="32">
        <v>100.83</v>
      </c>
      <c r="F336" s="294" t="s">
        <v>894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113.9</v>
      </c>
      <c r="O336" s="1057">
        <v>122</v>
      </c>
      <c r="P336" s="1712">
        <v>108.5</v>
      </c>
      <c r="Q336" t="s">
        <v>882</v>
      </c>
      <c r="R336" s="1071"/>
    </row>
    <row r="337" spans="1:18">
      <c r="A337" s="95"/>
      <c r="B337" s="195" t="s">
        <v>11</v>
      </c>
      <c r="C337" s="781">
        <v>123.55</v>
      </c>
      <c r="D337" s="275">
        <v>122.58</v>
      </c>
      <c r="E337" s="32">
        <v>101.13</v>
      </c>
      <c r="F337" s="294" t="s">
        <v>895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113.5</v>
      </c>
      <c r="O337" s="1057">
        <v>121</v>
      </c>
      <c r="P337" s="1712">
        <v>109</v>
      </c>
      <c r="Q337" t="s">
        <v>882</v>
      </c>
      <c r="R337" s="1071"/>
    </row>
    <row r="338" spans="1:18">
      <c r="A338" s="95"/>
      <c r="B338" s="195" t="s">
        <v>12</v>
      </c>
      <c r="C338" s="781">
        <v>121.38</v>
      </c>
      <c r="D338" s="275">
        <v>123.12</v>
      </c>
      <c r="E338" s="32">
        <v>100.47</v>
      </c>
      <c r="F338" s="294" t="s">
        <v>895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113.3</v>
      </c>
      <c r="O338" s="1057">
        <v>121.2</v>
      </c>
      <c r="P338" s="1712">
        <v>110</v>
      </c>
      <c r="Q338" t="s">
        <v>882</v>
      </c>
      <c r="R338" s="1071"/>
    </row>
    <row r="339" spans="1:18">
      <c r="A339" s="95"/>
      <c r="B339" s="195" t="s">
        <v>13</v>
      </c>
      <c r="C339" s="781">
        <v>121.78</v>
      </c>
      <c r="D339" s="275">
        <v>125.71</v>
      </c>
      <c r="E339" s="32">
        <v>100.42</v>
      </c>
      <c r="F339" s="294" t="s">
        <v>895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114.6</v>
      </c>
      <c r="O339" s="1057">
        <v>122.8</v>
      </c>
      <c r="P339" s="1712">
        <v>110.2</v>
      </c>
      <c r="Q339" t="s">
        <v>882</v>
      </c>
      <c r="R339" s="1071"/>
    </row>
    <row r="340" spans="1:18">
      <c r="A340" s="100"/>
      <c r="B340" s="197" t="s">
        <v>14</v>
      </c>
      <c r="C340" s="895">
        <v>122.7</v>
      </c>
      <c r="D340" s="536">
        <v>125.19</v>
      </c>
      <c r="E340" s="34">
        <v>100.57</v>
      </c>
      <c r="F340" s="537" t="s">
        <v>895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113.7</v>
      </c>
      <c r="O340" s="1059">
        <v>124.2</v>
      </c>
      <c r="P340" s="1717">
        <v>110.5</v>
      </c>
      <c r="Q340" s="931" t="s">
        <v>882</v>
      </c>
      <c r="R340" s="1072"/>
    </row>
    <row r="341" spans="1:18">
      <c r="A341" s="95" t="s">
        <v>598</v>
      </c>
      <c r="B341" s="195" t="s">
        <v>3</v>
      </c>
      <c r="C341" s="27">
        <v>111.55</v>
      </c>
      <c r="D341" s="539">
        <v>125.51</v>
      </c>
      <c r="E341" s="27">
        <v>99.55</v>
      </c>
      <c r="F341" s="294" t="s">
        <v>895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112.9</v>
      </c>
      <c r="O341" s="1062">
        <v>122.3</v>
      </c>
      <c r="P341" s="1716">
        <v>110.1</v>
      </c>
      <c r="Q341" s="1168" t="s">
        <v>882</v>
      </c>
      <c r="R341" s="1071"/>
    </row>
    <row r="342" spans="1:18">
      <c r="A342" s="95">
        <v>2018</v>
      </c>
      <c r="B342" s="195" t="s">
        <v>4</v>
      </c>
      <c r="C342" s="27">
        <v>113.99</v>
      </c>
      <c r="D342" s="539">
        <v>123.81</v>
      </c>
      <c r="E342" s="27">
        <v>102.16</v>
      </c>
      <c r="F342" s="294" t="s">
        <v>895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113</v>
      </c>
      <c r="O342" s="1057">
        <v>122</v>
      </c>
      <c r="P342" s="1712">
        <v>110.6</v>
      </c>
      <c r="Q342" t="s">
        <v>882</v>
      </c>
      <c r="R342" s="1071"/>
    </row>
    <row r="343" spans="1:18">
      <c r="A343" s="95"/>
      <c r="B343" s="195" t="s">
        <v>5</v>
      </c>
      <c r="C343" s="27">
        <v>114.59</v>
      </c>
      <c r="D343" s="539">
        <v>128.19</v>
      </c>
      <c r="E343" s="27">
        <v>100.92</v>
      </c>
      <c r="F343" s="294" t="s">
        <v>895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112</v>
      </c>
      <c r="O343" s="1057">
        <v>122.4</v>
      </c>
      <c r="P343" s="1712">
        <v>110.5</v>
      </c>
      <c r="Q343" t="s">
        <v>882</v>
      </c>
      <c r="R343" s="1071"/>
    </row>
    <row r="344" spans="1:18">
      <c r="A344" s="95"/>
      <c r="B344" s="195" t="s">
        <v>6</v>
      </c>
      <c r="C344" s="27">
        <v>116.42</v>
      </c>
      <c r="D344" s="539">
        <v>127.97</v>
      </c>
      <c r="E344" s="27">
        <v>104.68</v>
      </c>
      <c r="F344" s="294" t="s">
        <v>895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113.3</v>
      </c>
      <c r="O344" s="1057">
        <v>122.8</v>
      </c>
      <c r="P344" s="1712">
        <v>110.2</v>
      </c>
      <c r="Q344" t="s">
        <v>882</v>
      </c>
      <c r="R344" s="1071"/>
    </row>
    <row r="345" spans="1:18">
      <c r="A345" s="95"/>
      <c r="B345" s="195" t="s">
        <v>7</v>
      </c>
      <c r="C345" s="27">
        <v>118.9</v>
      </c>
      <c r="D345" s="539">
        <v>126.44</v>
      </c>
      <c r="E345" s="27">
        <v>102</v>
      </c>
      <c r="F345" s="534" t="s">
        <v>896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113.6</v>
      </c>
      <c r="O345" s="1057">
        <v>122.7</v>
      </c>
      <c r="P345" s="1712">
        <v>110.9</v>
      </c>
      <c r="Q345" t="s">
        <v>882</v>
      </c>
      <c r="R345" s="1071"/>
    </row>
    <row r="346" spans="1:18">
      <c r="A346" s="95"/>
      <c r="B346" s="195" t="s">
        <v>8</v>
      </c>
      <c r="C346" s="27">
        <v>120.69</v>
      </c>
      <c r="D346" s="539">
        <v>127.04</v>
      </c>
      <c r="E346" s="27">
        <v>101.67</v>
      </c>
      <c r="F346" s="534" t="s">
        <v>896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112.3</v>
      </c>
      <c r="O346" s="1057">
        <v>122.3</v>
      </c>
      <c r="P346" s="1712">
        <v>110.8</v>
      </c>
      <c r="Q346" t="s">
        <v>882</v>
      </c>
      <c r="R346" s="1071"/>
    </row>
    <row r="347" spans="1:18">
      <c r="A347" s="95"/>
      <c r="B347" s="195" t="s">
        <v>9</v>
      </c>
      <c r="C347" s="27">
        <v>116.14</v>
      </c>
      <c r="D347" s="539">
        <v>127.34</v>
      </c>
      <c r="E347" s="27">
        <v>102.63</v>
      </c>
      <c r="F347" s="294" t="s">
        <v>895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111.3</v>
      </c>
      <c r="O347" s="1057">
        <v>121.6</v>
      </c>
      <c r="P347" s="1712">
        <v>110</v>
      </c>
      <c r="Q347" t="s">
        <v>882</v>
      </c>
      <c r="R347" s="1071"/>
    </row>
    <row r="348" spans="1:18">
      <c r="A348" s="95"/>
      <c r="B348" s="195" t="s">
        <v>10</v>
      </c>
      <c r="C348" s="27">
        <v>117.15</v>
      </c>
      <c r="D348" s="539">
        <v>128.19</v>
      </c>
      <c r="E348" s="27">
        <v>101.65</v>
      </c>
      <c r="F348" s="294" t="s">
        <v>895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111.6</v>
      </c>
      <c r="O348" s="1057">
        <v>121.9</v>
      </c>
      <c r="P348" s="1712">
        <v>110.5</v>
      </c>
      <c r="Q348" t="s">
        <v>882</v>
      </c>
      <c r="R348" s="1071"/>
    </row>
    <row r="349" spans="1:18">
      <c r="A349" s="95"/>
      <c r="B349" s="195" t="s">
        <v>11</v>
      </c>
      <c r="C349" s="27">
        <v>113.25</v>
      </c>
      <c r="D349" s="539">
        <v>123.84</v>
      </c>
      <c r="E349" s="27">
        <v>103.54</v>
      </c>
      <c r="F349" s="534" t="s">
        <v>896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111</v>
      </c>
      <c r="O349" s="1057">
        <v>119.8</v>
      </c>
      <c r="P349" s="1712">
        <v>109.9</v>
      </c>
      <c r="Q349" t="s">
        <v>884</v>
      </c>
      <c r="R349" s="1071"/>
    </row>
    <row r="350" spans="1:18">
      <c r="A350" s="95"/>
      <c r="B350" s="195" t="s">
        <v>12</v>
      </c>
      <c r="C350" s="32">
        <v>115.09</v>
      </c>
      <c r="D350" s="275">
        <v>129.47</v>
      </c>
      <c r="E350" s="32">
        <v>105.59</v>
      </c>
      <c r="F350" s="534" t="s">
        <v>896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110.8</v>
      </c>
      <c r="O350" s="1057">
        <v>121.7</v>
      </c>
      <c r="P350" s="1712">
        <v>109.6</v>
      </c>
      <c r="Q350" t="s">
        <v>884</v>
      </c>
      <c r="R350" s="1071" t="s">
        <v>870</v>
      </c>
    </row>
    <row r="351" spans="1:18">
      <c r="A351" s="989"/>
      <c r="B351" s="990" t="s">
        <v>13</v>
      </c>
      <c r="C351" s="1678">
        <v>113.03</v>
      </c>
      <c r="D351" s="1677">
        <v>126.38</v>
      </c>
      <c r="E351" s="1678">
        <v>102.05</v>
      </c>
      <c r="F351" s="1679" t="s">
        <v>896</v>
      </c>
      <c r="G351" s="1680" t="s">
        <v>1221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110.4</v>
      </c>
      <c r="O351" s="1057">
        <v>119.9</v>
      </c>
      <c r="P351" s="1712">
        <v>109.9</v>
      </c>
      <c r="Q351" t="s">
        <v>884</v>
      </c>
      <c r="R351" s="1071"/>
    </row>
    <row r="352" spans="1:18">
      <c r="A352" s="95"/>
      <c r="B352" s="195" t="s">
        <v>14</v>
      </c>
      <c r="C352" s="27">
        <v>111.44</v>
      </c>
      <c r="D352" s="539">
        <v>124.25</v>
      </c>
      <c r="E352" s="27">
        <v>101.18</v>
      </c>
      <c r="F352" s="722" t="s">
        <v>896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108.8</v>
      </c>
      <c r="O352" s="1059">
        <v>119</v>
      </c>
      <c r="P352" s="1717">
        <v>109.3</v>
      </c>
      <c r="Q352" s="931" t="s">
        <v>884</v>
      </c>
      <c r="R352" s="1071"/>
    </row>
    <row r="353" spans="1:18">
      <c r="A353" s="98" t="s">
        <v>756</v>
      </c>
      <c r="B353" s="196" t="s">
        <v>3</v>
      </c>
      <c r="C353" s="35">
        <v>107.23</v>
      </c>
      <c r="D353" s="355">
        <v>121.04</v>
      </c>
      <c r="E353" s="35">
        <v>101.63</v>
      </c>
      <c r="F353" s="294" t="s">
        <v>895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108.2</v>
      </c>
      <c r="O353" s="1057">
        <v>117.4</v>
      </c>
      <c r="P353" s="1712">
        <v>110.1</v>
      </c>
      <c r="Q353" t="s">
        <v>888</v>
      </c>
      <c r="R353" s="1070"/>
    </row>
    <row r="354" spans="1:18">
      <c r="A354" s="95">
        <v>2019</v>
      </c>
      <c r="B354" s="195" t="s">
        <v>4</v>
      </c>
      <c r="C354" s="27">
        <v>112.62</v>
      </c>
      <c r="D354" s="539">
        <v>123.97</v>
      </c>
      <c r="E354" s="27">
        <v>102.16</v>
      </c>
      <c r="F354" s="294" t="s">
        <v>895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109</v>
      </c>
      <c r="O354" s="1057">
        <v>119.5</v>
      </c>
      <c r="P354" s="1712">
        <v>110.3</v>
      </c>
      <c r="Q354" t="s">
        <v>888</v>
      </c>
      <c r="R354" s="1071"/>
    </row>
    <row r="355" spans="1:18">
      <c r="A355" s="95"/>
      <c r="B355" s="195" t="s">
        <v>5</v>
      </c>
      <c r="C355" s="27">
        <v>104.67</v>
      </c>
      <c r="D355" s="539">
        <v>121.05</v>
      </c>
      <c r="E355" s="27">
        <v>103.34</v>
      </c>
      <c r="F355" s="534" t="s">
        <v>889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108.2</v>
      </c>
      <c r="O355" s="1057">
        <v>119.3</v>
      </c>
      <c r="P355" s="1712">
        <v>109.8</v>
      </c>
      <c r="Q355" t="s">
        <v>875</v>
      </c>
      <c r="R355" s="1071"/>
    </row>
    <row r="356" spans="1:18">
      <c r="A356" s="95"/>
      <c r="B356" s="195" t="s">
        <v>6</v>
      </c>
      <c r="C356" s="27">
        <v>110.13</v>
      </c>
      <c r="D356" s="539">
        <v>121.05</v>
      </c>
      <c r="E356" s="27">
        <v>102.81</v>
      </c>
      <c r="F356" s="534" t="s">
        <v>889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107.6</v>
      </c>
      <c r="O356" s="1057">
        <v>118.7</v>
      </c>
      <c r="P356" s="1712">
        <v>110.1</v>
      </c>
      <c r="Q356" t="s">
        <v>875</v>
      </c>
      <c r="R356" s="1071"/>
    </row>
    <row r="357" spans="1:18">
      <c r="A357" s="95" t="s">
        <v>897</v>
      </c>
      <c r="B357" s="195" t="s">
        <v>7</v>
      </c>
      <c r="C357" s="32">
        <v>110.39</v>
      </c>
      <c r="D357" s="275">
        <v>124.94</v>
      </c>
      <c r="E357" s="32">
        <v>104.58</v>
      </c>
      <c r="F357" s="534" t="s">
        <v>880</v>
      </c>
      <c r="G357" s="1090" t="s">
        <v>521</v>
      </c>
      <c r="H357" s="24"/>
      <c r="I357" s="95" t="s">
        <v>897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107.2</v>
      </c>
      <c r="O357" s="1057">
        <v>119</v>
      </c>
      <c r="P357" s="1712">
        <v>110.8</v>
      </c>
      <c r="Q357" t="s">
        <v>880</v>
      </c>
      <c r="R357" s="1071"/>
    </row>
    <row r="358" spans="1:18">
      <c r="A358" s="95"/>
      <c r="B358" s="195" t="s">
        <v>8</v>
      </c>
      <c r="C358" s="1073">
        <v>108.77</v>
      </c>
      <c r="D358" s="1057">
        <v>121.39</v>
      </c>
      <c r="E358" s="1073">
        <v>106.79</v>
      </c>
      <c r="F358" s="534" t="s">
        <v>880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105.9</v>
      </c>
      <c r="O358" s="1057">
        <v>116.5</v>
      </c>
      <c r="P358" s="1712">
        <v>110.4</v>
      </c>
      <c r="Q358" t="s">
        <v>880</v>
      </c>
      <c r="R358" s="1074"/>
    </row>
    <row r="359" spans="1:18">
      <c r="A359" s="95"/>
      <c r="B359" s="195" t="s">
        <v>9</v>
      </c>
      <c r="C359" s="1073">
        <v>107.5</v>
      </c>
      <c r="D359" s="1057">
        <v>124.15</v>
      </c>
      <c r="E359" s="1073">
        <v>105.67</v>
      </c>
      <c r="F359" s="534" t="s">
        <v>880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105.2</v>
      </c>
      <c r="O359" s="1057">
        <v>116.5</v>
      </c>
      <c r="P359" s="1712">
        <v>110.5</v>
      </c>
      <c r="Q359" t="s">
        <v>880</v>
      </c>
      <c r="R359" s="1074"/>
    </row>
    <row r="360" spans="1:18">
      <c r="A360" s="95"/>
      <c r="B360" s="195" t="s">
        <v>10</v>
      </c>
      <c r="C360" s="1073">
        <v>100.32</v>
      </c>
      <c r="D360" s="1057">
        <v>115.58</v>
      </c>
      <c r="E360" s="1073">
        <v>104.72</v>
      </c>
      <c r="F360" s="1075" t="s">
        <v>894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104.2</v>
      </c>
      <c r="O360" s="1057">
        <v>116.1</v>
      </c>
      <c r="P360" s="1712">
        <v>110.4</v>
      </c>
      <c r="Q360" t="s">
        <v>875</v>
      </c>
      <c r="R360" s="1074"/>
    </row>
    <row r="361" spans="1:18">
      <c r="A361" s="95"/>
      <c r="B361" s="195" t="s">
        <v>11</v>
      </c>
      <c r="C361" s="1073">
        <v>106.32</v>
      </c>
      <c r="D361" s="1057">
        <v>119.2</v>
      </c>
      <c r="E361" s="1073">
        <v>104.21</v>
      </c>
      <c r="F361" s="1075" t="s">
        <v>894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103.7</v>
      </c>
      <c r="O361" s="1057">
        <v>117.5</v>
      </c>
      <c r="P361" s="1712">
        <v>110.2</v>
      </c>
      <c r="Q361" t="s">
        <v>875</v>
      </c>
      <c r="R361" s="1074"/>
    </row>
    <row r="362" spans="1:18">
      <c r="A362" s="95"/>
      <c r="B362" s="195" t="s">
        <v>12</v>
      </c>
      <c r="C362" s="1073">
        <v>98.54</v>
      </c>
      <c r="D362" s="1057">
        <v>115.33</v>
      </c>
      <c r="E362" s="1073">
        <v>103.77</v>
      </c>
      <c r="F362" s="1075" t="s">
        <v>894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102.9</v>
      </c>
      <c r="O362" s="1057">
        <v>112.2</v>
      </c>
      <c r="P362" s="1712">
        <v>108.9</v>
      </c>
      <c r="Q362" t="s">
        <v>875</v>
      </c>
      <c r="R362" s="1074"/>
    </row>
    <row r="363" spans="1:18">
      <c r="A363" s="95"/>
      <c r="B363" s="195" t="s">
        <v>13</v>
      </c>
      <c r="C363" s="1073">
        <v>103.36</v>
      </c>
      <c r="D363" s="1057">
        <v>112.75</v>
      </c>
      <c r="E363" s="1073">
        <v>104</v>
      </c>
      <c r="F363" s="534" t="s">
        <v>889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102.6</v>
      </c>
      <c r="O363" s="1057">
        <v>111.5</v>
      </c>
      <c r="P363" s="1712">
        <v>108.8</v>
      </c>
      <c r="Q363" t="s">
        <v>875</v>
      </c>
      <c r="R363" s="1074"/>
    </row>
    <row r="364" spans="1:18">
      <c r="A364" s="100"/>
      <c r="B364" s="197" t="s">
        <v>14</v>
      </c>
      <c r="C364" s="1076">
        <v>105.68</v>
      </c>
      <c r="D364" s="1059">
        <v>117.63</v>
      </c>
      <c r="E364" s="1076">
        <v>106.15</v>
      </c>
      <c r="F364" s="1077" t="s">
        <v>889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103.6</v>
      </c>
      <c r="O364" s="1057">
        <v>111.5</v>
      </c>
      <c r="P364" s="1712">
        <v>108.2</v>
      </c>
      <c r="Q364" t="s">
        <v>875</v>
      </c>
      <c r="R364" s="1078"/>
    </row>
    <row r="365" spans="1:18">
      <c r="A365" s="98" t="s">
        <v>790</v>
      </c>
      <c r="B365" s="196" t="s">
        <v>3</v>
      </c>
      <c r="C365" s="1079">
        <v>106.66</v>
      </c>
      <c r="D365" s="1062">
        <v>114.68</v>
      </c>
      <c r="E365" s="1079">
        <v>107.15</v>
      </c>
      <c r="F365" s="1080" t="s">
        <v>889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102.2</v>
      </c>
      <c r="O365" s="1062">
        <v>110.4</v>
      </c>
      <c r="P365" s="1716">
        <v>107.5</v>
      </c>
      <c r="Q365" s="1168" t="s">
        <v>875</v>
      </c>
      <c r="R365" s="1081"/>
    </row>
    <row r="366" spans="1:18">
      <c r="A366" s="95">
        <v>2020</v>
      </c>
      <c r="B366" s="195" t="s">
        <v>4</v>
      </c>
      <c r="C366" s="1073">
        <v>102.24</v>
      </c>
      <c r="D366" s="1057">
        <v>110.26</v>
      </c>
      <c r="E366" s="1073">
        <v>106.67</v>
      </c>
      <c r="F366" s="1082" t="s">
        <v>875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104.1</v>
      </c>
      <c r="O366" s="1057">
        <v>108.8</v>
      </c>
      <c r="P366" s="1712">
        <v>107.1</v>
      </c>
      <c r="Q366" t="s">
        <v>875</v>
      </c>
      <c r="R366" s="1074"/>
    </row>
    <row r="367" spans="1:18">
      <c r="A367" s="95"/>
      <c r="B367" s="195" t="s">
        <v>5</v>
      </c>
      <c r="C367" s="1073">
        <v>103.64</v>
      </c>
      <c r="D367" s="1057">
        <v>109.06</v>
      </c>
      <c r="E367" s="1073">
        <v>105.66</v>
      </c>
      <c r="F367" s="1082" t="s">
        <v>875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95.7</v>
      </c>
      <c r="O367" s="1057">
        <v>106.1</v>
      </c>
      <c r="P367" s="1712">
        <v>106.1</v>
      </c>
      <c r="Q367" t="s">
        <v>875</v>
      </c>
      <c r="R367" s="1074"/>
    </row>
    <row r="368" spans="1:18">
      <c r="A368" s="95"/>
      <c r="B368" s="195" t="s">
        <v>6</v>
      </c>
      <c r="C368" s="1073">
        <v>85.51</v>
      </c>
      <c r="D368" s="1057">
        <v>94.37</v>
      </c>
      <c r="E368" s="1073">
        <v>104.98</v>
      </c>
      <c r="F368" s="1083" t="s">
        <v>875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88.2</v>
      </c>
      <c r="O368" s="1057">
        <v>94.4</v>
      </c>
      <c r="P368" s="1712">
        <v>102.3</v>
      </c>
      <c r="Q368" t="s">
        <v>875</v>
      </c>
      <c r="R368" s="1074"/>
    </row>
    <row r="369" spans="1:18">
      <c r="A369" s="989"/>
      <c r="B369" s="990" t="s">
        <v>7</v>
      </c>
      <c r="C369" s="1091">
        <v>80.680000000000007</v>
      </c>
      <c r="D369" s="1092">
        <v>92.37</v>
      </c>
      <c r="E369" s="1091">
        <v>100.42</v>
      </c>
      <c r="F369" s="1093" t="s">
        <v>875</v>
      </c>
      <c r="G369" s="1094" t="s">
        <v>1201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88.8</v>
      </c>
      <c r="O369" s="1092">
        <v>87.1</v>
      </c>
      <c r="P369" s="1721">
        <v>98.1</v>
      </c>
      <c r="Q369" s="1120" t="s">
        <v>875</v>
      </c>
      <c r="R369" s="1185" t="s">
        <v>1201</v>
      </c>
    </row>
    <row r="370" spans="1:18">
      <c r="A370" s="95"/>
      <c r="B370" s="195" t="s">
        <v>8</v>
      </c>
      <c r="C370" s="1073">
        <v>88.65</v>
      </c>
      <c r="D370" s="1057">
        <v>93.89</v>
      </c>
      <c r="E370" s="1073">
        <v>100.76</v>
      </c>
      <c r="F370" s="1083" t="s">
        <v>875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93.9</v>
      </c>
      <c r="O370" s="1057">
        <v>89.9</v>
      </c>
      <c r="P370" s="1712">
        <v>97.8</v>
      </c>
      <c r="Q370" t="s">
        <v>875</v>
      </c>
      <c r="R370" s="1074"/>
    </row>
    <row r="371" spans="1:18">
      <c r="A371" s="95"/>
      <c r="B371" s="195" t="s">
        <v>9</v>
      </c>
      <c r="C371" s="1073">
        <v>94.21</v>
      </c>
      <c r="D371" s="1057">
        <v>94.42</v>
      </c>
      <c r="E371" s="1073">
        <v>101.08</v>
      </c>
      <c r="F371" s="1083" t="s">
        <v>875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97.4</v>
      </c>
      <c r="O371" s="1057">
        <v>95.2</v>
      </c>
      <c r="P371" s="1712">
        <v>97.3</v>
      </c>
      <c r="Q371" t="s">
        <v>875</v>
      </c>
      <c r="R371" s="1074"/>
    </row>
    <row r="372" spans="1:18">
      <c r="A372" s="95"/>
      <c r="B372" s="195" t="s">
        <v>10</v>
      </c>
      <c r="C372" s="1073">
        <v>98.76</v>
      </c>
      <c r="D372" s="1057">
        <v>97.81</v>
      </c>
      <c r="E372" s="1073">
        <v>98.62</v>
      </c>
      <c r="F372" s="1083" t="s">
        <v>880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100</v>
      </c>
      <c r="O372" s="1057">
        <v>96.8</v>
      </c>
      <c r="P372" s="1712">
        <v>97</v>
      </c>
      <c r="Q372" t="s">
        <v>880</v>
      </c>
      <c r="R372" s="1074"/>
    </row>
    <row r="373" spans="1:18">
      <c r="A373" s="95"/>
      <c r="B373" s="195" t="s">
        <v>11</v>
      </c>
      <c r="C373" s="1073">
        <v>109.37</v>
      </c>
      <c r="D373" s="1057">
        <v>94.96</v>
      </c>
      <c r="E373" s="1073">
        <v>94.65</v>
      </c>
      <c r="F373" s="1083" t="s">
        <v>880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99.6</v>
      </c>
      <c r="P373" s="1712">
        <v>97.1</v>
      </c>
      <c r="Q373" t="s">
        <v>880</v>
      </c>
      <c r="R373" s="1074"/>
    </row>
    <row r="374" spans="1:18">
      <c r="A374" s="95"/>
      <c r="B374" s="195" t="s">
        <v>12</v>
      </c>
      <c r="C374" s="1073">
        <v>108.55</v>
      </c>
      <c r="D374" s="1057">
        <v>99.66</v>
      </c>
      <c r="E374" s="1073">
        <v>93.47</v>
      </c>
      <c r="F374" s="1075" t="s">
        <v>894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103.5</v>
      </c>
      <c r="P374" s="1712">
        <v>96.7</v>
      </c>
      <c r="Q374" t="s">
        <v>880</v>
      </c>
      <c r="R374" s="1074"/>
    </row>
    <row r="375" spans="1:18">
      <c r="A375" s="95"/>
      <c r="B375" s="195" t="s">
        <v>13</v>
      </c>
      <c r="C375" s="1073">
        <v>108.41</v>
      </c>
      <c r="D375" s="1057">
        <v>98.63</v>
      </c>
      <c r="E375" s="1073">
        <v>93.97</v>
      </c>
      <c r="F375" s="1083" t="s">
        <v>882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109.1</v>
      </c>
      <c r="O375" s="1057">
        <v>104</v>
      </c>
      <c r="P375" s="1712">
        <v>96.6</v>
      </c>
      <c r="Q375" t="s">
        <v>880</v>
      </c>
      <c r="R375" s="1074"/>
    </row>
    <row r="376" spans="1:18">
      <c r="A376" s="100"/>
      <c r="B376" s="197" t="s">
        <v>14</v>
      </c>
      <c r="C376" s="1789">
        <v>113.32</v>
      </c>
      <c r="D376" s="1057">
        <v>99.89</v>
      </c>
      <c r="E376" s="1073">
        <v>92.56</v>
      </c>
      <c r="F376" s="1083" t="s">
        <v>882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109.6</v>
      </c>
      <c r="O376" s="1059">
        <v>104.1</v>
      </c>
      <c r="P376" s="1717">
        <v>96.4</v>
      </c>
      <c r="Q376" s="931" t="s">
        <v>880</v>
      </c>
      <c r="R376" s="1078"/>
    </row>
    <row r="377" spans="1:18">
      <c r="A377" s="98" t="s">
        <v>817</v>
      </c>
      <c r="B377" s="196" t="s">
        <v>3</v>
      </c>
      <c r="C377" s="1079">
        <v>113.59</v>
      </c>
      <c r="D377" s="1062">
        <v>100.46</v>
      </c>
      <c r="E377" s="1062">
        <v>92.65</v>
      </c>
      <c r="F377" s="471" t="s">
        <v>882</v>
      </c>
      <c r="G377" s="1084"/>
      <c r="I377" s="95" t="s">
        <v>817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110.9</v>
      </c>
      <c r="O377" s="1057">
        <v>106.9</v>
      </c>
      <c r="P377" s="1712">
        <v>97</v>
      </c>
      <c r="Q377" t="s">
        <v>898</v>
      </c>
      <c r="R377" s="1069"/>
    </row>
    <row r="378" spans="1:18">
      <c r="A378" s="95">
        <v>2021</v>
      </c>
      <c r="B378" s="195" t="s">
        <v>4</v>
      </c>
      <c r="C378" s="1073">
        <v>116.9</v>
      </c>
      <c r="D378" s="1057">
        <v>99.35</v>
      </c>
      <c r="E378" s="1057">
        <v>91.23</v>
      </c>
      <c r="F378" t="s">
        <v>882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112.4</v>
      </c>
      <c r="O378" s="1057">
        <v>106.3</v>
      </c>
      <c r="P378" s="1712">
        <v>97.1</v>
      </c>
      <c r="Q378" t="s">
        <v>898</v>
      </c>
      <c r="R378" s="1069"/>
    </row>
    <row r="379" spans="1:18">
      <c r="A379" s="95"/>
      <c r="B379" s="195" t="s">
        <v>5</v>
      </c>
      <c r="C379" s="1073">
        <v>121.37</v>
      </c>
      <c r="D379" s="1057">
        <v>102.99</v>
      </c>
      <c r="E379" s="1057">
        <v>91.16</v>
      </c>
      <c r="F379" t="s">
        <v>882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115.2</v>
      </c>
      <c r="O379" s="1057">
        <v>108.9</v>
      </c>
      <c r="P379" s="1712">
        <v>99.3</v>
      </c>
      <c r="Q379" t="s">
        <v>882</v>
      </c>
      <c r="R379" s="1069"/>
    </row>
    <row r="380" spans="1:18">
      <c r="A380" s="95"/>
      <c r="B380" s="195" t="s">
        <v>6</v>
      </c>
      <c r="C380" s="1073">
        <v>126.74</v>
      </c>
      <c r="D380" s="1057">
        <v>107.15</v>
      </c>
      <c r="E380" s="1057">
        <v>93.39</v>
      </c>
      <c r="F380" t="s">
        <v>882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115.1</v>
      </c>
      <c r="O380" s="1057">
        <v>111.1</v>
      </c>
      <c r="P380" s="1712">
        <v>99.5</v>
      </c>
      <c r="Q380" t="s">
        <v>882</v>
      </c>
      <c r="R380" s="1069"/>
    </row>
    <row r="381" spans="1:18">
      <c r="A381" s="95"/>
      <c r="B381" s="195" t="s">
        <v>7</v>
      </c>
      <c r="C381" s="1073">
        <v>125.47</v>
      </c>
      <c r="D381" s="1057">
        <v>102.71</v>
      </c>
      <c r="E381" s="1057">
        <v>93.46</v>
      </c>
      <c r="F381" t="s">
        <v>882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115.8</v>
      </c>
      <c r="O381" s="1057">
        <v>109.6</v>
      </c>
      <c r="P381" s="1712">
        <v>99.7</v>
      </c>
      <c r="Q381" t="s">
        <v>882</v>
      </c>
      <c r="R381" s="1069"/>
    </row>
    <row r="382" spans="1:18">
      <c r="A382" s="95"/>
      <c r="B382" s="195" t="s">
        <v>8</v>
      </c>
      <c r="C382" s="1073">
        <v>123.96</v>
      </c>
      <c r="D382" s="1057">
        <v>103.53</v>
      </c>
      <c r="E382" s="1057">
        <v>93.26</v>
      </c>
      <c r="F382" t="s">
        <v>882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116.9</v>
      </c>
      <c r="O382" s="1057">
        <v>110.1</v>
      </c>
      <c r="P382" s="1712">
        <v>100.1</v>
      </c>
      <c r="Q382" t="s">
        <v>882</v>
      </c>
      <c r="R382" s="1069"/>
    </row>
    <row r="383" spans="1:18">
      <c r="A383" s="95"/>
      <c r="B383" s="195" t="s">
        <v>9</v>
      </c>
      <c r="C383" s="1073">
        <v>124.28</v>
      </c>
      <c r="D383" s="1057">
        <v>103.52</v>
      </c>
      <c r="E383" s="1057">
        <v>93.68</v>
      </c>
      <c r="F383" t="s">
        <v>882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117.1</v>
      </c>
      <c r="O383" s="1057">
        <v>109.6</v>
      </c>
      <c r="P383" s="1712">
        <v>100.8</v>
      </c>
      <c r="Q383" t="s">
        <v>882</v>
      </c>
      <c r="R383" s="1069"/>
    </row>
    <row r="384" spans="1:18">
      <c r="A384" s="95"/>
      <c r="B384" s="195" t="s">
        <v>10</v>
      </c>
      <c r="C384" s="1073">
        <v>120.88</v>
      </c>
      <c r="D384" s="1057">
        <v>98.73</v>
      </c>
      <c r="E384" s="1057">
        <v>92.22</v>
      </c>
      <c r="F384" t="s">
        <v>882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114.8</v>
      </c>
      <c r="O384" s="1057">
        <v>107</v>
      </c>
      <c r="P384" s="1712">
        <v>99.7</v>
      </c>
      <c r="Q384" t="s">
        <v>882</v>
      </c>
      <c r="R384" s="1069"/>
    </row>
    <row r="385" spans="1:18">
      <c r="A385" s="95"/>
      <c r="B385" s="195" t="s">
        <v>11</v>
      </c>
      <c r="C385" s="1073">
        <v>115.82</v>
      </c>
      <c r="D385" s="1057">
        <v>101.37</v>
      </c>
      <c r="E385" s="1057">
        <v>93.79</v>
      </c>
      <c r="F385" t="s">
        <v>882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113.2</v>
      </c>
      <c r="O385" s="1057">
        <v>105</v>
      </c>
      <c r="P385" s="1712">
        <v>99.3</v>
      </c>
      <c r="Q385" t="s">
        <v>883</v>
      </c>
      <c r="R385" s="1069"/>
    </row>
    <row r="386" spans="1:18">
      <c r="A386" s="95"/>
      <c r="B386" s="195" t="s">
        <v>12</v>
      </c>
      <c r="C386" s="1073">
        <v>118.52</v>
      </c>
      <c r="D386" s="1057">
        <v>102.45</v>
      </c>
      <c r="E386" s="1057">
        <v>95.53</v>
      </c>
      <c r="F386" t="s">
        <v>899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113.9</v>
      </c>
      <c r="O386" s="1057">
        <v>106.9</v>
      </c>
      <c r="P386" s="1712">
        <v>99.3</v>
      </c>
      <c r="Q386" t="s">
        <v>883</v>
      </c>
      <c r="R386" s="1069"/>
    </row>
    <row r="387" spans="1:18">
      <c r="A387" s="95"/>
      <c r="B387" s="195" t="s">
        <v>13</v>
      </c>
      <c r="C387" s="1073">
        <v>119.95</v>
      </c>
      <c r="D387" s="1057">
        <v>101.57</v>
      </c>
      <c r="E387" s="1057">
        <v>95.25</v>
      </c>
      <c r="F387" t="s">
        <v>899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115.9</v>
      </c>
      <c r="O387" s="1057">
        <v>111.6</v>
      </c>
      <c r="P387" s="1712">
        <v>99.7</v>
      </c>
      <c r="Q387" t="s">
        <v>883</v>
      </c>
      <c r="R387" s="1069"/>
    </row>
    <row r="388" spans="1:18">
      <c r="A388" s="100"/>
      <c r="B388" s="197" t="s">
        <v>14</v>
      </c>
      <c r="C388" s="1073">
        <v>119.91</v>
      </c>
      <c r="D388" s="1057">
        <v>99.9</v>
      </c>
      <c r="E388" s="1057">
        <v>94.68</v>
      </c>
      <c r="F388" t="s">
        <v>899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116.5</v>
      </c>
      <c r="O388" s="1059">
        <v>111.5</v>
      </c>
      <c r="P388" s="1717">
        <v>100.5</v>
      </c>
      <c r="Q388" s="931" t="s">
        <v>883</v>
      </c>
      <c r="R388" s="1089"/>
    </row>
    <row r="389" spans="1:18">
      <c r="A389" s="98" t="s">
        <v>902</v>
      </c>
      <c r="B389" s="196" t="s">
        <v>3</v>
      </c>
      <c r="C389" s="1079">
        <v>121.29</v>
      </c>
      <c r="D389" s="1062">
        <v>102.87</v>
      </c>
      <c r="E389" s="1079">
        <v>96.02</v>
      </c>
      <c r="F389" s="1087" t="s">
        <v>899</v>
      </c>
      <c r="G389" s="1067"/>
      <c r="I389" s="95" t="s">
        <v>902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114.9</v>
      </c>
      <c r="O389" s="1057">
        <v>111.1</v>
      </c>
      <c r="P389" s="1712">
        <v>99.7</v>
      </c>
      <c r="Q389" t="s">
        <v>883</v>
      </c>
      <c r="R389" s="1069"/>
    </row>
    <row r="390" spans="1:18">
      <c r="A390" s="95">
        <v>2022</v>
      </c>
      <c r="B390" s="195" t="s">
        <v>4</v>
      </c>
      <c r="C390" s="1073">
        <v>116.6</v>
      </c>
      <c r="D390" s="1057">
        <v>103.19</v>
      </c>
      <c r="E390" s="1073">
        <v>97.33</v>
      </c>
      <c r="F390" s="1083" t="s">
        <v>899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113.8</v>
      </c>
      <c r="O390" s="1057">
        <v>111.8</v>
      </c>
      <c r="P390" s="1712">
        <v>100.4</v>
      </c>
      <c r="Q390" t="s">
        <v>883</v>
      </c>
      <c r="R390" s="1069"/>
    </row>
    <row r="391" spans="1:18">
      <c r="A391" s="95"/>
      <c r="B391" s="195" t="s">
        <v>5</v>
      </c>
      <c r="C391" s="1073">
        <v>123.72</v>
      </c>
      <c r="D391" s="1057">
        <v>104.16</v>
      </c>
      <c r="E391" s="1073">
        <v>97.91</v>
      </c>
      <c r="F391" s="1083" t="s">
        <v>899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114.1</v>
      </c>
      <c r="O391" s="1057">
        <v>112.1</v>
      </c>
      <c r="P391" s="1712">
        <v>100.5</v>
      </c>
      <c r="Q391" t="s">
        <v>882</v>
      </c>
      <c r="R391" s="1069"/>
    </row>
    <row r="392" spans="1:18">
      <c r="A392" s="95"/>
      <c r="B392" s="195" t="s">
        <v>6</v>
      </c>
      <c r="C392" s="1073">
        <v>124.47</v>
      </c>
      <c r="D392" s="1057">
        <v>104.68</v>
      </c>
      <c r="E392" s="1073">
        <v>98.75</v>
      </c>
      <c r="F392" s="1083" t="s">
        <v>899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114.7</v>
      </c>
      <c r="O392" s="1057">
        <v>112.2</v>
      </c>
      <c r="P392" s="1712">
        <v>101.7</v>
      </c>
      <c r="Q392" t="s">
        <v>882</v>
      </c>
      <c r="R392" s="1069"/>
    </row>
    <row r="393" spans="1:18">
      <c r="A393" s="95"/>
      <c r="B393" s="195" t="s">
        <v>7</v>
      </c>
      <c r="C393" s="1073">
        <v>114.46</v>
      </c>
      <c r="D393" s="1057">
        <v>107.26</v>
      </c>
      <c r="E393" s="1073">
        <v>97.5</v>
      </c>
      <c r="F393" s="1083" t="s">
        <v>899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113.6</v>
      </c>
      <c r="O393" s="1057">
        <v>111.6</v>
      </c>
      <c r="P393" s="1712">
        <v>101</v>
      </c>
      <c r="Q393" t="s">
        <v>882</v>
      </c>
      <c r="R393" s="1069"/>
    </row>
    <row r="394" spans="1:18">
      <c r="A394" s="95"/>
      <c r="B394" s="195" t="s">
        <v>8</v>
      </c>
      <c r="C394" s="1073">
        <v>118.14</v>
      </c>
      <c r="D394" s="1057">
        <v>107.65</v>
      </c>
      <c r="E394" s="1073">
        <v>95.89</v>
      </c>
      <c r="F394" s="1083" t="s">
        <v>1202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113.4</v>
      </c>
      <c r="O394" s="1057">
        <v>113.3</v>
      </c>
      <c r="P394" s="1712">
        <v>102.3</v>
      </c>
      <c r="Q394" t="s">
        <v>882</v>
      </c>
      <c r="R394" s="1069"/>
    </row>
    <row r="395" spans="1:18">
      <c r="A395" s="95"/>
      <c r="B395" s="195" t="s">
        <v>9</v>
      </c>
      <c r="C395" s="1073">
        <v>113.74</v>
      </c>
      <c r="D395" s="1057">
        <v>108.46</v>
      </c>
      <c r="E395" s="1073">
        <v>99.38</v>
      </c>
      <c r="F395" s="1083" t="s">
        <v>1202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112.6</v>
      </c>
      <c r="O395" s="1057">
        <v>113.8</v>
      </c>
      <c r="P395" s="1712">
        <v>102.4</v>
      </c>
      <c r="Q395" t="s">
        <v>882</v>
      </c>
      <c r="R395" s="1069"/>
    </row>
    <row r="396" spans="1:18">
      <c r="A396" s="95"/>
      <c r="B396" s="195" t="s">
        <v>10</v>
      </c>
      <c r="C396" s="1073">
        <v>112.55</v>
      </c>
      <c r="D396" s="1057">
        <v>110.38</v>
      </c>
      <c r="E396" s="1073">
        <v>99.63</v>
      </c>
      <c r="F396" s="1083" t="s">
        <v>1202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114.1</v>
      </c>
      <c r="O396" s="1057">
        <v>115</v>
      </c>
      <c r="P396" s="1712">
        <v>103.6</v>
      </c>
      <c r="Q396" t="s">
        <v>882</v>
      </c>
      <c r="R396" s="1069"/>
    </row>
    <row r="397" spans="1:18">
      <c r="A397" s="95"/>
      <c r="B397" s="195" t="s">
        <v>11</v>
      </c>
      <c r="C397" s="1504">
        <v>109.22</v>
      </c>
      <c r="D397" s="1503">
        <v>109.81</v>
      </c>
      <c r="E397" s="1504">
        <v>100.64</v>
      </c>
      <c r="F397" s="1083" t="s">
        <v>1202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111.7</v>
      </c>
      <c r="O397" s="1057">
        <v>114.5</v>
      </c>
      <c r="P397" s="1712">
        <v>104</v>
      </c>
      <c r="Q397" t="s">
        <v>882</v>
      </c>
      <c r="R397" s="1069"/>
    </row>
    <row r="398" spans="1:18">
      <c r="A398" s="95"/>
      <c r="B398" s="195" t="s">
        <v>12</v>
      </c>
      <c r="C398" s="1073">
        <v>108.71</v>
      </c>
      <c r="D398" s="1057">
        <v>110.27</v>
      </c>
      <c r="E398" s="1073">
        <v>101.31</v>
      </c>
      <c r="F398" s="1083" t="s">
        <v>1202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111.5</v>
      </c>
      <c r="O398" s="1057">
        <v>113.9</v>
      </c>
      <c r="P398" s="1712">
        <v>104.2</v>
      </c>
      <c r="Q398" t="s">
        <v>882</v>
      </c>
      <c r="R398" s="1069"/>
    </row>
    <row r="399" spans="1:18">
      <c r="A399" s="95"/>
      <c r="B399" s="195" t="s">
        <v>13</v>
      </c>
      <c r="C399" s="1073">
        <v>109.94</v>
      </c>
      <c r="D399" s="1057">
        <v>112.18</v>
      </c>
      <c r="E399" s="1073">
        <v>100.66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111</v>
      </c>
      <c r="O399" s="1057">
        <v>113.9</v>
      </c>
      <c r="P399" s="1712">
        <v>104.6</v>
      </c>
      <c r="Q399" t="s">
        <v>882</v>
      </c>
      <c r="R399" s="1069"/>
    </row>
    <row r="400" spans="1:18">
      <c r="A400" s="95"/>
      <c r="B400" s="195" t="s">
        <v>14</v>
      </c>
      <c r="C400" s="1073">
        <v>106.23</v>
      </c>
      <c r="D400" s="1057">
        <v>112.16</v>
      </c>
      <c r="E400" s="1073">
        <v>102.37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109.9</v>
      </c>
      <c r="O400" s="1057">
        <v>113.3</v>
      </c>
      <c r="P400" s="1712">
        <v>104.3</v>
      </c>
      <c r="Q400" s="38" t="s">
        <v>803</v>
      </c>
      <c r="R400" s="1069"/>
    </row>
    <row r="401" spans="1:18">
      <c r="A401" s="98" t="s">
        <v>1218</v>
      </c>
      <c r="B401" s="196" t="s">
        <v>3</v>
      </c>
      <c r="C401" s="1790">
        <v>104.19</v>
      </c>
      <c r="D401" s="1079">
        <v>107.3</v>
      </c>
      <c r="E401" s="1062">
        <v>102.9</v>
      </c>
      <c r="F401" s="1080" t="s">
        <v>343</v>
      </c>
      <c r="G401" s="1067"/>
      <c r="I401" s="98" t="s">
        <v>1218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109.1</v>
      </c>
      <c r="O401" s="1062">
        <v>112.9</v>
      </c>
      <c r="P401" s="1716">
        <v>105.8</v>
      </c>
      <c r="Q401" s="471" t="s">
        <v>803</v>
      </c>
      <c r="R401" s="1778"/>
    </row>
    <row r="402" spans="1:18">
      <c r="A402" s="95">
        <v>2023</v>
      </c>
      <c r="B402" s="195" t="s">
        <v>4</v>
      </c>
      <c r="C402" s="1789">
        <v>103.06</v>
      </c>
      <c r="D402" s="1073">
        <v>107.97</v>
      </c>
      <c r="E402" s="1057">
        <v>101.57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109.5</v>
      </c>
      <c r="O402" s="1057">
        <v>114.6</v>
      </c>
      <c r="P402" s="1712">
        <v>105.6</v>
      </c>
      <c r="Q402" s="38" t="s">
        <v>803</v>
      </c>
      <c r="R402" s="1069"/>
    </row>
    <row r="403" spans="1:18">
      <c r="A403" s="95"/>
      <c r="B403" s="195" t="s">
        <v>5</v>
      </c>
      <c r="C403" s="1789">
        <v>100.95</v>
      </c>
      <c r="D403" s="1073">
        <v>106.77</v>
      </c>
      <c r="E403" s="1057">
        <v>100.8</v>
      </c>
      <c r="F403" s="1082" t="s">
        <v>895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109.3</v>
      </c>
      <c r="O403" s="1057">
        <v>114.7</v>
      </c>
      <c r="P403" s="1712">
        <v>105.7</v>
      </c>
      <c r="Q403" s="38" t="s">
        <v>803</v>
      </c>
      <c r="R403" s="1069"/>
    </row>
    <row r="404" spans="1:18">
      <c r="A404" s="95"/>
      <c r="B404" s="195" t="s">
        <v>6</v>
      </c>
      <c r="C404" s="1789">
        <v>102.15</v>
      </c>
      <c r="D404" s="1073">
        <v>107.02</v>
      </c>
      <c r="E404" s="1057">
        <v>98.95</v>
      </c>
      <c r="F404" s="1082" t="s">
        <v>895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109.1</v>
      </c>
      <c r="O404" s="1057">
        <v>114.7</v>
      </c>
      <c r="P404" s="1712">
        <v>106</v>
      </c>
      <c r="Q404" s="38" t="s">
        <v>803</v>
      </c>
      <c r="R404" s="1069"/>
    </row>
    <row r="405" spans="1:18">
      <c r="A405" s="95"/>
      <c r="B405" s="195" t="s">
        <v>7</v>
      </c>
      <c r="C405" s="1789">
        <v>100.81</v>
      </c>
      <c r="D405" s="1073">
        <v>106.82</v>
      </c>
      <c r="E405" s="1057">
        <v>99.54</v>
      </c>
      <c r="F405" s="534" t="s">
        <v>896</v>
      </c>
      <c r="G405" s="1065"/>
      <c r="I405" s="95"/>
      <c r="J405" s="195" t="s">
        <v>7</v>
      </c>
      <c r="K405" s="1073"/>
      <c r="L405" s="1057"/>
      <c r="M405" s="1073"/>
      <c r="N405" s="1178">
        <v>110.1</v>
      </c>
      <c r="O405" s="1057">
        <v>115.3</v>
      </c>
      <c r="P405" s="1712">
        <v>106.6</v>
      </c>
      <c r="Q405" s="38" t="s">
        <v>343</v>
      </c>
      <c r="R405" s="1069"/>
    </row>
    <row r="406" spans="1:18">
      <c r="A406" s="95"/>
      <c r="B406" s="195" t="s">
        <v>8</v>
      </c>
      <c r="C406" s="1789">
        <v>98.5</v>
      </c>
      <c r="D406" s="1073">
        <v>108.79</v>
      </c>
      <c r="E406" s="1057">
        <v>99.17</v>
      </c>
      <c r="F406" s="1082" t="s">
        <v>895</v>
      </c>
      <c r="G406" s="1065"/>
      <c r="I406" s="95"/>
      <c r="J406" s="195" t="s">
        <v>8</v>
      </c>
      <c r="K406" s="1073"/>
      <c r="L406" s="1057"/>
      <c r="M406" s="1073"/>
      <c r="N406" s="1178">
        <v>110.4</v>
      </c>
      <c r="O406" s="1057">
        <v>115.2</v>
      </c>
      <c r="P406" s="1712">
        <v>106.8</v>
      </c>
      <c r="Q406" s="38" t="s">
        <v>343</v>
      </c>
      <c r="R406" s="1069"/>
    </row>
    <row r="407" spans="1:18">
      <c r="A407" s="95"/>
      <c r="B407" s="195" t="s">
        <v>9</v>
      </c>
      <c r="C407" s="1789">
        <v>102.95</v>
      </c>
      <c r="D407" s="1073">
        <v>105.94</v>
      </c>
      <c r="E407" s="1057">
        <v>97.94</v>
      </c>
      <c r="F407" s="1082" t="s">
        <v>895</v>
      </c>
      <c r="G407" s="1065"/>
      <c r="I407" s="95"/>
      <c r="J407" s="195" t="s">
        <v>9</v>
      </c>
      <c r="K407" s="1073"/>
      <c r="L407" s="1057"/>
      <c r="M407" s="1073"/>
      <c r="N407" s="1178">
        <v>110.1</v>
      </c>
      <c r="O407" s="1057">
        <v>115</v>
      </c>
      <c r="P407" s="1712">
        <v>106.4</v>
      </c>
      <c r="Q407" s="38" t="s">
        <v>343</v>
      </c>
      <c r="R407" s="1069"/>
    </row>
    <row r="408" spans="1:18">
      <c r="A408" s="95"/>
      <c r="B408" s="195" t="s">
        <v>10</v>
      </c>
      <c r="C408" s="1789">
        <v>98.55</v>
      </c>
      <c r="D408" s="1073">
        <v>104.88</v>
      </c>
      <c r="E408" s="1057">
        <v>97.51</v>
      </c>
      <c r="F408" s="1082" t="s">
        <v>893</v>
      </c>
      <c r="G408" s="1065"/>
      <c r="I408" s="95"/>
      <c r="J408" s="195" t="s">
        <v>10</v>
      </c>
      <c r="K408" s="1073"/>
      <c r="L408" s="1057"/>
      <c r="M408" s="1073"/>
      <c r="N408" s="1178">
        <v>110.8</v>
      </c>
      <c r="O408" s="1057">
        <v>115.2</v>
      </c>
      <c r="P408" s="1712">
        <v>106.6</v>
      </c>
      <c r="Q408" s="38" t="s">
        <v>343</v>
      </c>
      <c r="R408" s="1069"/>
    </row>
    <row r="409" spans="1:18">
      <c r="A409" s="95"/>
      <c r="B409" s="195" t="s">
        <v>11</v>
      </c>
      <c r="C409" s="1789">
        <v>99.3</v>
      </c>
      <c r="D409" s="1073">
        <v>106.15</v>
      </c>
      <c r="E409" s="1057">
        <v>95.91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110.6</v>
      </c>
      <c r="O409" s="1057">
        <v>115.6</v>
      </c>
      <c r="P409" s="1712">
        <v>107</v>
      </c>
      <c r="Q409" s="38" t="s">
        <v>343</v>
      </c>
      <c r="R409" s="1069"/>
    </row>
    <row r="410" spans="1:18">
      <c r="A410" s="95"/>
      <c r="B410" s="195" t="s">
        <v>12</v>
      </c>
      <c r="C410" s="1789">
        <v>99.89</v>
      </c>
      <c r="D410" s="1073">
        <v>104.39</v>
      </c>
      <c r="E410" s="1057">
        <v>97.19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109.8</v>
      </c>
      <c r="O410" s="1057">
        <v>115.6</v>
      </c>
      <c r="P410" s="1712">
        <v>107.5</v>
      </c>
      <c r="Q410" s="38" t="s">
        <v>343</v>
      </c>
      <c r="R410" s="1069"/>
    </row>
    <row r="411" spans="1:18">
      <c r="A411" s="95"/>
      <c r="B411" s="195" t="s">
        <v>13</v>
      </c>
      <c r="C411" s="1789">
        <v>94.1</v>
      </c>
      <c r="D411" s="1073">
        <v>103.19</v>
      </c>
      <c r="E411" s="1057">
        <v>98.11</v>
      </c>
      <c r="F411" s="1083" t="s">
        <v>880</v>
      </c>
      <c r="G411" s="1065"/>
      <c r="I411" s="95"/>
      <c r="J411" s="195" t="s">
        <v>13</v>
      </c>
      <c r="K411" s="1073"/>
      <c r="L411" s="1057"/>
      <c r="M411" s="1073"/>
      <c r="N411" s="1178">
        <v>109.8</v>
      </c>
      <c r="O411" s="1057">
        <v>114.8</v>
      </c>
      <c r="P411" s="1712">
        <v>107.6</v>
      </c>
      <c r="Q411" s="38" t="s">
        <v>343</v>
      </c>
      <c r="R411" s="1069"/>
    </row>
    <row r="412" spans="1:18">
      <c r="A412" s="95"/>
      <c r="B412" s="195" t="s">
        <v>14</v>
      </c>
      <c r="C412" s="1789">
        <v>96.19</v>
      </c>
      <c r="D412" s="1073">
        <v>105.77</v>
      </c>
      <c r="E412" s="1057">
        <v>98.94</v>
      </c>
      <c r="F412" s="1082" t="s">
        <v>880</v>
      </c>
      <c r="G412" s="1065"/>
      <c r="I412" s="95"/>
      <c r="J412" s="195" t="s">
        <v>14</v>
      </c>
      <c r="K412" s="1073"/>
      <c r="L412" s="1057"/>
      <c r="M412" s="1073"/>
      <c r="N412" s="1178">
        <v>110.8</v>
      </c>
      <c r="O412" s="1057">
        <v>115.9</v>
      </c>
      <c r="P412" s="1712">
        <v>108.3</v>
      </c>
      <c r="Q412" s="38" t="s">
        <v>1423</v>
      </c>
      <c r="R412" s="1069"/>
    </row>
    <row r="413" spans="1:18">
      <c r="A413" s="763" t="s">
        <v>1421</v>
      </c>
      <c r="B413" s="196" t="s">
        <v>3</v>
      </c>
      <c r="C413" s="1079">
        <v>93.01</v>
      </c>
      <c r="D413" s="1062">
        <v>107.7</v>
      </c>
      <c r="E413" s="1079">
        <v>94.45</v>
      </c>
      <c r="F413" s="1080" t="s">
        <v>880</v>
      </c>
      <c r="G413" s="1169"/>
      <c r="I413" s="763" t="s">
        <v>1421</v>
      </c>
      <c r="J413" s="196" t="s">
        <v>3</v>
      </c>
      <c r="K413" s="1079"/>
      <c r="L413" s="1079"/>
      <c r="M413" s="1079"/>
      <c r="N413" s="1079">
        <v>110.4</v>
      </c>
      <c r="O413" s="1062">
        <v>112.9</v>
      </c>
      <c r="P413" s="1079">
        <v>106.7</v>
      </c>
      <c r="Q413" s="1080" t="s">
        <v>1422</v>
      </c>
      <c r="R413" s="1169"/>
    </row>
    <row r="414" spans="1:18">
      <c r="A414" s="764">
        <v>2024</v>
      </c>
      <c r="B414" s="195" t="s">
        <v>4</v>
      </c>
      <c r="C414" s="1073">
        <v>91.52</v>
      </c>
      <c r="D414" s="1057">
        <v>109.32</v>
      </c>
      <c r="E414" s="1073">
        <v>97.73</v>
      </c>
      <c r="F414" s="1082" t="s">
        <v>880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112</v>
      </c>
      <c r="O414" s="1057">
        <v>112.7</v>
      </c>
      <c r="P414" s="1073">
        <v>107.7</v>
      </c>
      <c r="Q414" s="1082" t="s">
        <v>888</v>
      </c>
      <c r="R414" s="1117"/>
    </row>
    <row r="415" spans="1:18">
      <c r="A415" s="764"/>
      <c r="B415" s="195" t="s">
        <v>5</v>
      </c>
      <c r="C415" s="1073">
        <v>93.01</v>
      </c>
      <c r="D415" s="1057">
        <v>109.15</v>
      </c>
      <c r="E415" s="1073">
        <v>98.04</v>
      </c>
      <c r="F415" s="2252" t="s">
        <v>1438</v>
      </c>
      <c r="G415" s="1117"/>
      <c r="I415" s="764"/>
      <c r="J415" s="195" t="s">
        <v>5</v>
      </c>
      <c r="K415" s="1073"/>
      <c r="L415" s="1073"/>
      <c r="M415" s="1073"/>
      <c r="N415" s="1073">
        <v>112</v>
      </c>
      <c r="O415" s="1057">
        <v>113.8</v>
      </c>
      <c r="P415" s="1073">
        <v>107.8</v>
      </c>
      <c r="Q415" s="1082" t="s">
        <v>888</v>
      </c>
      <c r="R415" s="1117"/>
    </row>
    <row r="416" spans="1:18">
      <c r="A416" s="764"/>
      <c r="B416" s="195" t="s">
        <v>6</v>
      </c>
      <c r="C416" s="1504">
        <v>94.52</v>
      </c>
      <c r="D416" s="1503">
        <v>104.61</v>
      </c>
      <c r="E416" s="1504">
        <v>95.69</v>
      </c>
      <c r="F416" s="2252" t="s">
        <v>1438</v>
      </c>
      <c r="G416" s="1117"/>
      <c r="I416" s="764"/>
      <c r="J416" s="195" t="s">
        <v>6</v>
      </c>
      <c r="K416" s="1073"/>
      <c r="L416" s="1073"/>
      <c r="M416" s="1073"/>
      <c r="N416" s="1073">
        <v>111.1</v>
      </c>
      <c r="O416" s="1057">
        <v>114.6</v>
      </c>
      <c r="P416" s="1073">
        <v>107.4</v>
      </c>
      <c r="Q416" s="1082" t="s">
        <v>888</v>
      </c>
      <c r="R416" s="1117"/>
    </row>
    <row r="417" spans="1:18">
      <c r="A417" s="764"/>
      <c r="B417" s="195" t="s">
        <v>7</v>
      </c>
      <c r="C417" s="1504">
        <v>100.12</v>
      </c>
      <c r="D417" s="1503">
        <v>107.64</v>
      </c>
      <c r="E417" s="1504">
        <v>94.84</v>
      </c>
      <c r="F417" s="2252" t="s">
        <v>1438</v>
      </c>
      <c r="G417" s="1117"/>
      <c r="I417" s="764"/>
      <c r="J417" s="195" t="s">
        <v>7</v>
      </c>
      <c r="K417" s="1073"/>
      <c r="L417" s="1073"/>
      <c r="M417" s="1073"/>
      <c r="N417" s="1073">
        <v>111.1</v>
      </c>
      <c r="O417" s="1057">
        <v>115.6</v>
      </c>
      <c r="P417" s="1073">
        <v>108.9</v>
      </c>
      <c r="Q417" s="1082" t="s">
        <v>1451</v>
      </c>
      <c r="R417" s="1117"/>
    </row>
    <row r="418" spans="1:18">
      <c r="A418" s="764"/>
      <c r="B418" s="195" t="s">
        <v>8</v>
      </c>
      <c r="C418" s="1073">
        <v>98.47</v>
      </c>
      <c r="D418" s="1057">
        <v>106.85</v>
      </c>
      <c r="E418" s="1073">
        <v>95.69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109.8</v>
      </c>
      <c r="O418" s="1057">
        <v>114.6</v>
      </c>
      <c r="P418" s="1073">
        <v>108.3</v>
      </c>
      <c r="Q418" s="1082" t="s">
        <v>1451</v>
      </c>
      <c r="R418" s="1117"/>
    </row>
    <row r="419" spans="1:18">
      <c r="A419" s="764"/>
      <c r="B419" s="195" t="s">
        <v>9</v>
      </c>
      <c r="C419" s="1073">
        <v>101.23</v>
      </c>
      <c r="D419" s="1057">
        <v>110.75</v>
      </c>
      <c r="E419" s="1073">
        <v>95.14</v>
      </c>
      <c r="F419" s="1082" t="s">
        <v>1451</v>
      </c>
      <c r="G419" s="1117"/>
      <c r="I419" s="764"/>
      <c r="J419" s="195" t="s">
        <v>9</v>
      </c>
      <c r="K419" s="1073"/>
      <c r="L419" s="1073"/>
      <c r="M419" s="1073"/>
      <c r="N419" s="1073">
        <v>109.5</v>
      </c>
      <c r="O419" s="1057">
        <v>115.6</v>
      </c>
      <c r="P419" s="1073">
        <v>108.7</v>
      </c>
      <c r="Q419" s="1082" t="s">
        <v>1451</v>
      </c>
      <c r="R419" s="1117"/>
    </row>
    <row r="420" spans="1:18">
      <c r="A420" s="764"/>
      <c r="B420" s="195" t="s">
        <v>10</v>
      </c>
      <c r="C420" s="1073">
        <v>94.62</v>
      </c>
      <c r="D420" s="1057">
        <v>105.88</v>
      </c>
      <c r="E420" s="1073">
        <v>97.4</v>
      </c>
      <c r="F420" s="1082" t="s">
        <v>1451</v>
      </c>
      <c r="G420" s="1117"/>
      <c r="I420" s="764"/>
      <c r="J420" s="195" t="s">
        <v>10</v>
      </c>
      <c r="K420" s="1073"/>
      <c r="L420" s="1073"/>
      <c r="M420" s="1073"/>
      <c r="N420" s="1073">
        <v>107.6</v>
      </c>
      <c r="O420" s="1057">
        <v>113.9</v>
      </c>
      <c r="P420" s="1073">
        <v>109.2</v>
      </c>
      <c r="Q420" s="1082" t="s">
        <v>1451</v>
      </c>
      <c r="R420" s="1117"/>
    </row>
    <row r="421" spans="1:18">
      <c r="A421" s="764"/>
      <c r="B421" s="195" t="s">
        <v>11</v>
      </c>
      <c r="C421" s="1073">
        <v>99.49</v>
      </c>
      <c r="D421" s="1057">
        <v>108.68</v>
      </c>
      <c r="E421" s="1073">
        <v>97.15</v>
      </c>
      <c r="F421" s="2252" t="s">
        <v>1438</v>
      </c>
      <c r="G421" s="1117"/>
      <c r="I421" s="764"/>
      <c r="J421" s="195" t="s">
        <v>11</v>
      </c>
      <c r="K421" s="1073"/>
      <c r="L421" s="1073"/>
      <c r="M421" s="1073"/>
      <c r="N421" s="1073">
        <v>108.7</v>
      </c>
      <c r="O421" s="1057">
        <v>114.2</v>
      </c>
      <c r="P421" s="1073">
        <v>108.5</v>
      </c>
      <c r="Q421" s="1082" t="s">
        <v>1451</v>
      </c>
      <c r="R421" s="1117"/>
    </row>
    <row r="422" spans="1:18">
      <c r="A422" s="764"/>
      <c r="B422" s="195" t="s">
        <v>12</v>
      </c>
      <c r="C422" s="1073">
        <v>93.83</v>
      </c>
      <c r="D422" s="1057">
        <v>107.19</v>
      </c>
      <c r="E422" s="1073">
        <v>98.35</v>
      </c>
      <c r="F422" s="2252" t="s">
        <v>1438</v>
      </c>
      <c r="G422" s="1117"/>
      <c r="I422" s="764"/>
      <c r="J422" s="195" t="s">
        <v>12</v>
      </c>
      <c r="K422" s="1073"/>
      <c r="L422" s="1073"/>
      <c r="M422" s="1073"/>
      <c r="N422" s="1073">
        <v>108.8</v>
      </c>
      <c r="O422" s="1057">
        <v>115.7</v>
      </c>
      <c r="P422" s="1073">
        <v>109.1</v>
      </c>
      <c r="Q422" s="1082" t="s">
        <v>1451</v>
      </c>
      <c r="R422" s="1117"/>
    </row>
    <row r="423" spans="1:18">
      <c r="A423" s="764"/>
      <c r="B423" s="195" t="s">
        <v>13</v>
      </c>
      <c r="C423" s="1073">
        <v>90.57</v>
      </c>
      <c r="D423" s="1057">
        <v>105.98</v>
      </c>
      <c r="E423" s="1073">
        <v>100.28</v>
      </c>
      <c r="F423" s="2252" t="s">
        <v>1438</v>
      </c>
      <c r="G423" s="1117"/>
      <c r="I423" s="764"/>
      <c r="J423" s="195" t="s">
        <v>13</v>
      </c>
      <c r="K423" s="1073"/>
      <c r="L423" s="1073"/>
      <c r="M423" s="1073"/>
      <c r="N423" s="1073">
        <v>107.9</v>
      </c>
      <c r="O423" s="1057">
        <v>115.2</v>
      </c>
      <c r="P423" s="1073">
        <v>109.6</v>
      </c>
      <c r="Q423" s="1082" t="s">
        <v>1451</v>
      </c>
      <c r="R423" s="1117"/>
    </row>
    <row r="424" spans="1:18">
      <c r="A424" s="778"/>
      <c r="B424" s="197" t="s">
        <v>14</v>
      </c>
      <c r="C424" s="1076">
        <v>91.05</v>
      </c>
      <c r="D424" s="1059">
        <v>106.8</v>
      </c>
      <c r="E424" s="1076">
        <v>102.53</v>
      </c>
      <c r="F424" s="1077" t="s">
        <v>1438</v>
      </c>
      <c r="G424" s="1119"/>
      <c r="I424" s="778"/>
      <c r="J424" s="197" t="s">
        <v>14</v>
      </c>
      <c r="K424" s="1076"/>
      <c r="L424" s="1076"/>
      <c r="M424" s="1076"/>
      <c r="N424" s="1076">
        <v>108.1</v>
      </c>
      <c r="O424" s="1059">
        <v>116.3</v>
      </c>
      <c r="P424" s="1076">
        <v>110</v>
      </c>
      <c r="Q424" s="1077" t="s">
        <v>1451</v>
      </c>
      <c r="R424" s="1119"/>
    </row>
    <row r="425" spans="1:18">
      <c r="A425" s="763" t="s">
        <v>1466</v>
      </c>
      <c r="B425" s="196" t="s">
        <v>3</v>
      </c>
      <c r="C425" s="1079">
        <v>94.26</v>
      </c>
      <c r="D425" s="1062">
        <v>104.97</v>
      </c>
      <c r="E425" s="1079">
        <v>101.29</v>
      </c>
      <c r="F425" s="1080" t="s">
        <v>1438</v>
      </c>
      <c r="G425" s="1169"/>
      <c r="I425" s="763" t="s">
        <v>1466</v>
      </c>
      <c r="J425" s="196" t="s">
        <v>3</v>
      </c>
      <c r="K425" s="1079"/>
      <c r="L425" s="1062"/>
      <c r="M425" s="1079"/>
      <c r="N425" s="1381">
        <v>108.3</v>
      </c>
      <c r="O425" s="2650">
        <v>116.3</v>
      </c>
      <c r="P425" s="1079">
        <v>111.5</v>
      </c>
      <c r="Q425" s="1080" t="s">
        <v>1451</v>
      </c>
      <c r="R425" s="1169"/>
    </row>
    <row r="426" spans="1:18">
      <c r="A426" s="764">
        <v>2025</v>
      </c>
      <c r="B426" s="195" t="s">
        <v>4</v>
      </c>
      <c r="C426" s="1073">
        <v>95.23</v>
      </c>
      <c r="D426" s="1057">
        <v>105.29</v>
      </c>
      <c r="E426" s="1073">
        <v>99.46</v>
      </c>
      <c r="F426" s="1082" t="s">
        <v>1438</v>
      </c>
      <c r="G426" s="1117"/>
      <c r="I426" s="764">
        <v>2025</v>
      </c>
      <c r="J426" s="195" t="s">
        <v>4</v>
      </c>
      <c r="K426" s="1073"/>
      <c r="L426" s="1057"/>
      <c r="M426" s="1073"/>
      <c r="N426" s="1386">
        <v>107.9</v>
      </c>
      <c r="O426" s="2651">
        <v>117</v>
      </c>
      <c r="P426" s="1073">
        <v>111.4</v>
      </c>
      <c r="Q426" s="1082" t="s">
        <v>1451</v>
      </c>
      <c r="R426" s="1117"/>
    </row>
    <row r="427" spans="1:18">
      <c r="A427" s="764"/>
      <c r="B427" s="195" t="s">
        <v>5</v>
      </c>
      <c r="C427" s="1073">
        <v>91.01</v>
      </c>
      <c r="D427" s="1057">
        <v>99.88</v>
      </c>
      <c r="E427" s="1073">
        <v>98.04</v>
      </c>
      <c r="F427" s="1082" t="s">
        <v>1438</v>
      </c>
      <c r="G427" s="1117"/>
      <c r="I427" s="764"/>
      <c r="J427" s="195" t="s">
        <v>5</v>
      </c>
      <c r="K427" s="1073"/>
      <c r="L427" s="1057"/>
      <c r="M427" s="1073"/>
      <c r="N427" s="1386">
        <v>107.7</v>
      </c>
      <c r="O427" s="2651">
        <v>115.8</v>
      </c>
      <c r="P427" s="1073">
        <v>111.4</v>
      </c>
      <c r="Q427" s="1082" t="s">
        <v>1451</v>
      </c>
      <c r="R427" s="1117"/>
    </row>
    <row r="428" spans="1:18">
      <c r="A428" s="764"/>
      <c r="B428" s="195" t="s">
        <v>6</v>
      </c>
      <c r="C428" s="1073">
        <v>85.91</v>
      </c>
      <c r="D428" s="1057">
        <v>102.01</v>
      </c>
      <c r="E428" s="1073">
        <v>102.5</v>
      </c>
      <c r="F428" s="1082" t="s">
        <v>1438</v>
      </c>
      <c r="G428" s="1117"/>
      <c r="I428" s="764"/>
      <c r="J428" s="195" t="s">
        <v>6</v>
      </c>
      <c r="K428" s="1073"/>
      <c r="L428" s="1057"/>
      <c r="M428" s="1073"/>
      <c r="N428" s="1386">
        <v>104.6</v>
      </c>
      <c r="O428" s="2651">
        <v>115.7</v>
      </c>
      <c r="P428" s="1073">
        <v>113</v>
      </c>
      <c r="Q428" s="1082" t="s">
        <v>1451</v>
      </c>
      <c r="R428" s="1117"/>
    </row>
    <row r="429" spans="1:18">
      <c r="A429" s="764"/>
      <c r="B429" s="195" t="s">
        <v>7</v>
      </c>
      <c r="C429" s="1073">
        <v>88.85</v>
      </c>
      <c r="D429" s="1057">
        <v>109.43</v>
      </c>
      <c r="E429" s="1073">
        <v>102.33</v>
      </c>
      <c r="F429" s="1082" t="s">
        <v>281</v>
      </c>
      <c r="G429" s="1117"/>
      <c r="I429" s="764"/>
      <c r="J429" s="195" t="s">
        <v>7</v>
      </c>
      <c r="K429" s="1073"/>
      <c r="L429" s="1057"/>
      <c r="M429" s="1073"/>
      <c r="N429" s="1386">
        <v>104.7</v>
      </c>
      <c r="O429" s="2651">
        <v>115.5</v>
      </c>
      <c r="P429" s="1073">
        <v>114</v>
      </c>
      <c r="Q429" s="1082" t="s">
        <v>281</v>
      </c>
      <c r="R429" s="1117"/>
    </row>
    <row r="430" spans="1:18">
      <c r="A430" s="764"/>
      <c r="B430" s="195" t="s">
        <v>8</v>
      </c>
      <c r="C430" s="1073">
        <v>89.91</v>
      </c>
      <c r="D430" s="1057">
        <v>109.42</v>
      </c>
      <c r="E430" s="1073">
        <v>103.01</v>
      </c>
      <c r="F430" s="1082" t="s">
        <v>281</v>
      </c>
      <c r="G430" s="1117"/>
      <c r="I430" s="764"/>
      <c r="J430" s="195" t="s">
        <v>8</v>
      </c>
      <c r="K430" s="1073"/>
      <c r="L430" s="1057"/>
      <c r="M430" s="1073"/>
      <c r="N430" s="1386">
        <v>105.3</v>
      </c>
      <c r="O430" s="2651">
        <v>115.9</v>
      </c>
      <c r="P430" s="1073">
        <v>113.2</v>
      </c>
      <c r="Q430" s="1082" t="s">
        <v>1451</v>
      </c>
      <c r="R430" s="1117"/>
    </row>
    <row r="431" spans="1:18">
      <c r="A431" s="764"/>
      <c r="B431" s="195" t="s">
        <v>9</v>
      </c>
      <c r="C431" s="1073">
        <v>90.18</v>
      </c>
      <c r="D431" s="1057">
        <v>109.64</v>
      </c>
      <c r="E431" s="1073">
        <v>103.74</v>
      </c>
      <c r="F431" s="1075" t="s">
        <v>894</v>
      </c>
      <c r="G431" s="1117"/>
      <c r="I431" s="764"/>
      <c r="J431" s="195" t="s">
        <v>9</v>
      </c>
      <c r="K431" s="1073"/>
      <c r="L431" s="1057"/>
      <c r="M431" s="1073"/>
      <c r="N431" s="1386">
        <v>106.1</v>
      </c>
      <c r="O431" s="2651">
        <v>114.3</v>
      </c>
      <c r="P431" s="1073">
        <v>113.6</v>
      </c>
      <c r="Q431" s="1082" t="s">
        <v>1451</v>
      </c>
      <c r="R431" s="1117"/>
    </row>
    <row r="432" spans="1:18">
      <c r="A432" s="764"/>
      <c r="B432" s="195" t="s">
        <v>10</v>
      </c>
      <c r="C432" s="1073">
        <v>85.19</v>
      </c>
      <c r="D432" s="1057">
        <v>101.75</v>
      </c>
      <c r="E432" s="1073">
        <v>100.5</v>
      </c>
      <c r="F432" s="1082" t="s">
        <v>803</v>
      </c>
      <c r="G432" s="1117"/>
      <c r="I432" s="764"/>
      <c r="J432" s="195" t="s">
        <v>10</v>
      </c>
      <c r="K432" s="1073"/>
      <c r="L432" s="1057"/>
      <c r="M432" s="1073"/>
      <c r="N432" s="1386">
        <v>106.8</v>
      </c>
      <c r="O432" s="2651">
        <v>113.2</v>
      </c>
      <c r="P432" s="1073">
        <v>112.2</v>
      </c>
      <c r="Q432" s="1082" t="s">
        <v>1451</v>
      </c>
      <c r="R432" s="1117"/>
    </row>
    <row r="433" spans="1:18">
      <c r="A433" s="764"/>
      <c r="B433" s="195" t="s">
        <v>11</v>
      </c>
      <c r="C433" s="1073">
        <v>90.06</v>
      </c>
      <c r="D433" s="1057">
        <v>102.09</v>
      </c>
      <c r="E433" s="1073">
        <v>100.67</v>
      </c>
      <c r="F433" s="1082" t="s">
        <v>803</v>
      </c>
      <c r="G433" s="1117"/>
      <c r="I433" s="764"/>
      <c r="J433" s="195" t="s">
        <v>11</v>
      </c>
      <c r="K433" s="1073"/>
      <c r="L433" s="1057"/>
      <c r="M433" s="1073"/>
      <c r="N433" s="1386">
        <v>108.2</v>
      </c>
      <c r="O433" s="2651">
        <v>114.9</v>
      </c>
      <c r="P433" s="1073">
        <v>112.3</v>
      </c>
      <c r="Q433" s="1082" t="s">
        <v>1451</v>
      </c>
      <c r="R433" s="1117"/>
    </row>
    <row r="434" spans="1:18">
      <c r="A434" s="764"/>
      <c r="B434" s="195" t="s">
        <v>12</v>
      </c>
      <c r="C434" s="1073">
        <v>88.27</v>
      </c>
      <c r="D434" s="1057">
        <v>102.39</v>
      </c>
      <c r="E434" s="1073">
        <v>100.61</v>
      </c>
      <c r="F434" s="1082" t="s">
        <v>803</v>
      </c>
      <c r="G434" s="1117"/>
      <c r="I434" s="764"/>
      <c r="J434" s="195" t="s">
        <v>12</v>
      </c>
      <c r="K434" s="1073"/>
      <c r="L434" s="1057"/>
      <c r="M434" s="1073"/>
      <c r="N434" s="1386">
        <v>110</v>
      </c>
      <c r="O434" s="2651">
        <v>115.4</v>
      </c>
      <c r="P434" s="1073">
        <v>112.6</v>
      </c>
      <c r="Q434" s="1082" t="s">
        <v>1451</v>
      </c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51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52"/>
      <c r="P436" s="1076"/>
      <c r="Q436" s="1077"/>
      <c r="R436" s="1119"/>
    </row>
    <row r="437" spans="1:18">
      <c r="B437" s="700" t="s">
        <v>900</v>
      </c>
      <c r="C437" s="1073">
        <f>MAX(C52:C424)</f>
        <v>144.02000000000001</v>
      </c>
      <c r="D437" s="1073">
        <f>MAX(D52:D424)</f>
        <v>147.25</v>
      </c>
      <c r="E437" s="1073">
        <f>MAX(E52:E424)</f>
        <v>132.9</v>
      </c>
    </row>
    <row r="438" spans="1:18">
      <c r="B438" s="700" t="s">
        <v>901</v>
      </c>
      <c r="C438" s="1073">
        <f>MIN(C52:C424)</f>
        <v>70.430000000000007</v>
      </c>
      <c r="D438" s="1073">
        <f>MIN(D52:D424)</f>
        <v>90.79</v>
      </c>
      <c r="E438" s="1073">
        <f>MIN(E52:E424)</f>
        <v>61.74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D42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2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1491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0" t="s">
        <v>1425</v>
      </c>
      <c r="D5" s="2180" t="s">
        <v>1425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834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820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817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831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902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1218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1421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97.8</v>
      </c>
      <c r="L427" s="25">
        <v>107.2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98.9</v>
      </c>
      <c r="L428" s="27">
        <v>112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98.5</v>
      </c>
      <c r="L429" s="27">
        <v>110.2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95.6</v>
      </c>
      <c r="L430" s="27">
        <v>108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99.6</v>
      </c>
      <c r="L431" s="27">
        <v>100.9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97.3</v>
      </c>
      <c r="L432" s="27">
        <v>111.5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102.2</v>
      </c>
      <c r="L433" s="27">
        <v>103.8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98.3</v>
      </c>
      <c r="L434" s="27">
        <v>121.2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99.6</v>
      </c>
      <c r="L435" s="27">
        <v>121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98.9</v>
      </c>
      <c r="L436" s="27">
        <v>123.8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96.2</v>
      </c>
      <c r="L437" s="27">
        <v>136.4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97</v>
      </c>
      <c r="L438" s="29">
        <v>108.9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1466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90">
        <v>268.75400000000002</v>
      </c>
      <c r="K439" s="1661">
        <v>100.7</v>
      </c>
      <c r="L439" s="25">
        <v>109.5</v>
      </c>
      <c r="M439" s="26">
        <v>2669</v>
      </c>
      <c r="N439" s="26">
        <v>15200</v>
      </c>
      <c r="O439" s="26">
        <v>10532</v>
      </c>
      <c r="P439" s="26">
        <v>58</v>
      </c>
      <c r="Q439" s="1662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59">
        <v>267.83199999999999</v>
      </c>
      <c r="K440" s="1663">
        <v>96.3</v>
      </c>
      <c r="L440" s="27">
        <v>103.8</v>
      </c>
      <c r="M440" s="28">
        <v>2632</v>
      </c>
      <c r="N440" s="28">
        <v>14963</v>
      </c>
      <c r="O440" s="28">
        <v>11174</v>
      </c>
      <c r="P440" s="28">
        <v>60</v>
      </c>
      <c r="Q440" s="1664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59">
        <v>269.34199999999998</v>
      </c>
      <c r="K441" s="1663">
        <v>94.6</v>
      </c>
      <c r="L441" s="27">
        <v>111.1</v>
      </c>
      <c r="M441" s="28">
        <v>2839</v>
      </c>
      <c r="N441" s="28">
        <v>15046</v>
      </c>
      <c r="O441" s="28">
        <v>10096</v>
      </c>
      <c r="P441" s="28">
        <v>48</v>
      </c>
      <c r="Q441" s="1664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59">
        <v>261.56200000000001</v>
      </c>
      <c r="K442" s="1663">
        <v>95.5</v>
      </c>
      <c r="L442" s="27">
        <v>110</v>
      </c>
      <c r="M442" s="28">
        <v>1857</v>
      </c>
      <c r="N442" s="28">
        <v>14917</v>
      </c>
      <c r="O442" s="28">
        <v>11331</v>
      </c>
      <c r="P442" s="28">
        <v>82</v>
      </c>
      <c r="Q442" s="1664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59">
        <v>260.90199999999999</v>
      </c>
      <c r="K443" s="1663">
        <v>96.8</v>
      </c>
      <c r="L443" s="27">
        <v>103.8</v>
      </c>
      <c r="M443" s="28">
        <v>2093</v>
      </c>
      <c r="N443" s="28">
        <v>15278</v>
      </c>
      <c r="O443" s="28">
        <v>10355</v>
      </c>
      <c r="P443" s="28">
        <v>58</v>
      </c>
      <c r="Q443" s="1664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59">
        <v>263.31099999999998</v>
      </c>
      <c r="K444" s="1663">
        <v>98.9</v>
      </c>
      <c r="L444" s="27">
        <v>105.6</v>
      </c>
      <c r="M444" s="28">
        <v>2265</v>
      </c>
      <c r="N444" s="28">
        <v>14601</v>
      </c>
      <c r="O444" s="28">
        <v>10655</v>
      </c>
      <c r="P444" s="28">
        <v>53</v>
      </c>
      <c r="Q444" s="1664">
        <v>96.6</v>
      </c>
    </row>
    <row r="445" spans="1:17">
      <c r="A445" s="764"/>
      <c r="B445" s="564" t="s">
        <v>9</v>
      </c>
      <c r="C445" s="27">
        <v>97.6</v>
      </c>
      <c r="D445" s="27">
        <v>106</v>
      </c>
      <c r="E445" s="28">
        <v>2144</v>
      </c>
      <c r="F445" s="28">
        <v>15183</v>
      </c>
      <c r="G445" s="28">
        <v>10588</v>
      </c>
      <c r="H445" s="28">
        <v>49</v>
      </c>
      <c r="I445" s="1659">
        <v>264.05099999999999</v>
      </c>
      <c r="K445" s="1663">
        <v>97.6</v>
      </c>
      <c r="L445" s="27">
        <v>106</v>
      </c>
      <c r="M445" s="28">
        <v>2049</v>
      </c>
      <c r="N445" s="28">
        <v>14524</v>
      </c>
      <c r="O445" s="28">
        <v>10240</v>
      </c>
      <c r="P445" s="28">
        <v>42</v>
      </c>
      <c r="Q445" s="1664">
        <v>99</v>
      </c>
    </row>
    <row r="446" spans="1:17">
      <c r="A446" s="764"/>
      <c r="B446" s="564" t="s">
        <v>10</v>
      </c>
      <c r="C446" s="27">
        <v>94.3</v>
      </c>
      <c r="D446" s="27">
        <v>116</v>
      </c>
      <c r="E446" s="28">
        <v>1927</v>
      </c>
      <c r="F446" s="28">
        <v>13797</v>
      </c>
      <c r="G446" s="28">
        <v>8006</v>
      </c>
      <c r="H446" s="28">
        <v>40</v>
      </c>
      <c r="I446" s="1659">
        <v>264.76</v>
      </c>
      <c r="K446" s="1663">
        <v>94.3</v>
      </c>
      <c r="L446" s="27">
        <v>116</v>
      </c>
      <c r="M446" s="28">
        <v>1856</v>
      </c>
      <c r="N446" s="28">
        <v>15011</v>
      </c>
      <c r="O446" s="28">
        <v>9484</v>
      </c>
      <c r="P446" s="28">
        <v>44</v>
      </c>
      <c r="Q446" s="1664">
        <v>99.5</v>
      </c>
    </row>
    <row r="447" spans="1:17">
      <c r="A447" s="764"/>
      <c r="B447" s="564" t="s">
        <v>11</v>
      </c>
      <c r="C447" s="27">
        <v>99.7</v>
      </c>
      <c r="D447" s="27">
        <v>105.5</v>
      </c>
      <c r="E447" s="28">
        <v>2267</v>
      </c>
      <c r="F447" s="28">
        <v>14793</v>
      </c>
      <c r="G447" s="28">
        <v>11100</v>
      </c>
      <c r="H447" s="28">
        <v>44</v>
      </c>
      <c r="I447" s="1659">
        <v>265.17099999999999</v>
      </c>
      <c r="K447" s="1663">
        <v>99.7</v>
      </c>
      <c r="L447" s="27">
        <v>105.5</v>
      </c>
      <c r="M447" s="28">
        <v>2264</v>
      </c>
      <c r="N447" s="28">
        <v>14227</v>
      </c>
      <c r="O447" s="28">
        <v>9662</v>
      </c>
      <c r="P447" s="28">
        <v>42</v>
      </c>
      <c r="Q447" s="1664">
        <v>99.1</v>
      </c>
    </row>
    <row r="448" spans="1:17">
      <c r="A448" s="764"/>
      <c r="B448" s="564" t="s">
        <v>12</v>
      </c>
      <c r="C448" s="27">
        <v>97.4</v>
      </c>
      <c r="D448" s="27">
        <v>108.1</v>
      </c>
      <c r="E448" s="28">
        <v>2379</v>
      </c>
      <c r="F448" s="28">
        <v>15169</v>
      </c>
      <c r="G448" s="28">
        <v>10070</v>
      </c>
      <c r="H448" s="28">
        <v>52</v>
      </c>
      <c r="I448" s="1659">
        <v>269.65199999999999</v>
      </c>
      <c r="K448" s="1663">
        <v>97.4</v>
      </c>
      <c r="L448" s="27">
        <v>108.1</v>
      </c>
      <c r="M448" s="28">
        <v>2343</v>
      </c>
      <c r="N448" s="28">
        <v>13715</v>
      </c>
      <c r="O448" s="28">
        <v>9787</v>
      </c>
      <c r="P448" s="28">
        <v>50</v>
      </c>
      <c r="Q448" s="1664">
        <v>100.7</v>
      </c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 hidden="1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 hidden="1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 hidden="1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 hidden="1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 hidden="1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 hidden="1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 hidden="1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 hidden="1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 hidden="1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 hidden="1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 hidden="1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 hidden="1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 hidden="1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 hidden="1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 hidden="1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3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4" t="s">
        <v>794</v>
      </c>
      <c r="B487" s="1885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857</v>
      </c>
      <c r="B488" s="1883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1224</v>
      </c>
      <c r="B489" s="1883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1223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23" t="s">
        <v>1432</v>
      </c>
      <c r="B491" s="2624"/>
      <c r="C491" s="817">
        <f>AVERAGE(C427:C438)</f>
        <v>98.324999999999989</v>
      </c>
      <c r="D491" s="817">
        <f>AVERAGE(D427:D438)</f>
        <v>113.74166666666667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1"/>
      <c r="E497" s="1890">
        <f>SUM(E358:E369)</f>
        <v>31774</v>
      </c>
      <c r="F497" s="1890">
        <f>SUM(F358:F369)</f>
        <v>217650</v>
      </c>
      <c r="G497" s="1890">
        <f>SUM(G358:G369)</f>
        <v>133367</v>
      </c>
      <c r="H497" s="1890">
        <f>SUM(H358:H369)</f>
        <v>427</v>
      </c>
      <c r="I497" s="1891"/>
    </row>
    <row r="498" spans="1:9">
      <c r="A498" s="1046" t="s">
        <v>795</v>
      </c>
      <c r="B498" s="1891"/>
      <c r="E498" s="1890">
        <f>SUM(E370:E381)</f>
        <v>31567</v>
      </c>
      <c r="F498" s="1890">
        <f>SUM(F370:F381)</f>
        <v>206924</v>
      </c>
      <c r="G498" s="1890">
        <f>SUM(G370:G381)</f>
        <v>127825</v>
      </c>
      <c r="H498" s="1890">
        <f>SUM(H370:H381)</f>
        <v>471</v>
      </c>
      <c r="I498" s="1891"/>
    </row>
    <row r="499" spans="1:9">
      <c r="A499" s="1046" t="s">
        <v>823</v>
      </c>
      <c r="B499" s="1891"/>
      <c r="E499" s="1890">
        <f>SUM(E382:E393)</f>
        <v>30551</v>
      </c>
      <c r="F499" s="1890">
        <f t="shared" ref="F499:H499" si="61">SUM(F382:F393)</f>
        <v>165010</v>
      </c>
      <c r="G499" s="1890">
        <f t="shared" si="61"/>
        <v>117436</v>
      </c>
      <c r="H499" s="1890">
        <f t="shared" si="61"/>
        <v>396</v>
      </c>
      <c r="I499" s="1891"/>
    </row>
    <row r="500" spans="1:9">
      <c r="A500" s="1046" t="s">
        <v>1194</v>
      </c>
      <c r="B500" s="1891"/>
      <c r="E500" s="1890">
        <f>SUM(E394:E405)</f>
        <v>29844</v>
      </c>
      <c r="F500" s="1890">
        <f t="shared" ref="F500:H500" si="62">SUM(F394:F405)</f>
        <v>180786</v>
      </c>
      <c r="G500" s="1890">
        <f t="shared" si="62"/>
        <v>109913</v>
      </c>
      <c r="H500" s="1890">
        <f t="shared" si="62"/>
        <v>329</v>
      </c>
      <c r="I500" s="1891"/>
    </row>
    <row r="501" spans="1:9">
      <c r="A501" s="1171" t="s">
        <v>1225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I437" activePane="bottomRight" state="frozen"/>
      <selection pane="topRight" activeCell="C1" sqref="C1"/>
      <selection pane="bottomLeft" activeCell="A7" sqref="A7"/>
      <selection pane="bottomRight" activeCell="V443" sqref="V443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1492</v>
      </c>
      <c r="B1" s="44"/>
      <c r="C1" s="820"/>
      <c r="D1" s="820"/>
      <c r="E1" s="826" t="s">
        <v>915</v>
      </c>
      <c r="F1" s="826"/>
      <c r="H1" s="820"/>
      <c r="J1" s="820"/>
      <c r="M1" s="820"/>
      <c r="N1" s="820"/>
      <c r="O1" s="826" t="s">
        <v>915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916</v>
      </c>
      <c r="F3" s="821" t="s">
        <v>284</v>
      </c>
      <c r="G3" s="1153" t="s">
        <v>917</v>
      </c>
      <c r="H3" s="821" t="s">
        <v>286</v>
      </c>
      <c r="I3" s="1153" t="s">
        <v>918</v>
      </c>
      <c r="J3" s="821" t="s">
        <v>288</v>
      </c>
      <c r="K3" s="1154" t="s">
        <v>919</v>
      </c>
      <c r="M3" s="823" t="s">
        <v>282</v>
      </c>
      <c r="N3" s="821" t="s">
        <v>283</v>
      </c>
      <c r="O3" s="821" t="s">
        <v>916</v>
      </c>
      <c r="P3" s="821" t="s">
        <v>284</v>
      </c>
      <c r="Q3" s="1153" t="s">
        <v>917</v>
      </c>
      <c r="R3" s="821" t="s">
        <v>286</v>
      </c>
      <c r="S3" s="1153" t="s">
        <v>918</v>
      </c>
      <c r="T3" s="821" t="s">
        <v>288</v>
      </c>
      <c r="U3" s="1154" t="s">
        <v>919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920</v>
      </c>
      <c r="F4" s="820" t="s">
        <v>290</v>
      </c>
      <c r="G4" s="1120" t="s">
        <v>921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920</v>
      </c>
      <c r="P4" s="820" t="s">
        <v>290</v>
      </c>
      <c r="Q4" s="1120" t="s">
        <v>921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1" t="s">
        <v>1426</v>
      </c>
      <c r="D5" s="820"/>
      <c r="E5" s="820" t="s">
        <v>923</v>
      </c>
      <c r="F5" s="820" t="s">
        <v>297</v>
      </c>
      <c r="G5" s="1120" t="s">
        <v>924</v>
      </c>
      <c r="H5" s="820" t="s">
        <v>297</v>
      </c>
      <c r="I5" s="1120" t="s">
        <v>925</v>
      </c>
      <c r="J5" s="820" t="s">
        <v>299</v>
      </c>
      <c r="K5" s="1094"/>
      <c r="M5" s="2183" t="s">
        <v>1426</v>
      </c>
      <c r="N5" s="820"/>
      <c r="O5" s="820" t="s">
        <v>923</v>
      </c>
      <c r="P5" s="820" t="s">
        <v>297</v>
      </c>
      <c r="Q5" s="1120" t="s">
        <v>924</v>
      </c>
      <c r="R5" s="820" t="s">
        <v>297</v>
      </c>
      <c r="S5" s="1120" t="s">
        <v>925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1" t="s">
        <v>1426</v>
      </c>
      <c r="G6" s="2182" t="s">
        <v>1426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1" t="s">
        <v>1426</v>
      </c>
      <c r="Q6" s="2182" t="s">
        <v>1426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1.079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1.1000000000000001</v>
      </c>
      <c r="U8" s="1156">
        <v>442908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1.081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1.071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1.2709999999999999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1.081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1.0649999999999999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1.101</v>
      </c>
      <c r="U11" s="1156">
        <v>405978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1.0069999999999999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1.0840000000000001</v>
      </c>
      <c r="U12" s="1156">
        <v>438409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1.056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1.1020000000000001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1.048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1.077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1.0249999999999999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1.1080000000000001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1.1639999999999999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1.1180000000000001</v>
      </c>
      <c r="U16" s="1156">
        <v>431526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1.069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1.077</v>
      </c>
      <c r="U17" s="1156">
        <v>440821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1.089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1.0840000000000001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1.1479999999999999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1.1000000000000001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1.0589999999999999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1.0820000000000001</v>
      </c>
      <c r="U20" s="1156">
        <v>455367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1.081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1.075</v>
      </c>
      <c r="U21" s="1156">
        <v>476759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1.093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1.0409999999999999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1.077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1.034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1.1180000000000001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1.028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1.0660000000000001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1.0720000000000001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1.1020000000000001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1.032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1.113</v>
      </c>
      <c r="U27" s="1156">
        <v>470497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1.073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1.028</v>
      </c>
      <c r="U28" s="1156">
        <v>463284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1.1000000000000001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1.1080000000000001</v>
      </c>
      <c r="U29" s="1156">
        <v>482892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1.0980000000000001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1.097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1.1259999999999999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1.081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1.091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1.119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1.1180000000000001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1.117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1.2889999999999999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1.0860000000000001</v>
      </c>
      <c r="U34" s="1156">
        <v>464205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1.04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1.0780000000000001</v>
      </c>
      <c r="U35" s="1156">
        <v>438001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0.99399999999999999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1.079</v>
      </c>
      <c r="U36" s="1156">
        <v>505103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1.0349999999999999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1.0649999999999999</v>
      </c>
      <c r="U37" s="1156">
        <v>477260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1.0309999999999999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1.0580000000000001</v>
      </c>
      <c r="U38" s="1156">
        <v>489002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0.97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1.046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1.0720000000000001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1.0249999999999999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1.018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1.0249999999999999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1.004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1.006</v>
      </c>
      <c r="U42" s="1156">
        <v>502014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1.034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0.996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0.96099999999999997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0.99199999999999999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0.97499999999999998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0.97799999999999998</v>
      </c>
      <c r="U45" s="1156">
        <v>492592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1.147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0.95899999999999996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0.91200000000000003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0.94599999999999995</v>
      </c>
      <c r="U47" s="1156">
        <v>505348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0.86199999999999999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0.93700000000000006</v>
      </c>
      <c r="U48" s="1156">
        <v>500457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0.91700000000000004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0.93500000000000005</v>
      </c>
      <c r="U49" s="1156">
        <v>494763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0.91200000000000003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0.93300000000000005</v>
      </c>
      <c r="U50" s="1156">
        <v>484120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0.84399999999999997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0.91200000000000003</v>
      </c>
      <c r="U51" s="1156">
        <v>482588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1.0029999999999999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0.95899999999999996</v>
      </c>
      <c r="U52" s="1156">
        <v>532475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0.93500000000000005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0.94399999999999995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0.91600000000000004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0.91800000000000004</v>
      </c>
      <c r="U54" s="1156">
        <v>470514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0.95699999999999996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0.92500000000000004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0.86599999999999999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0.90100000000000002</v>
      </c>
      <c r="U56" s="1155">
        <v>465600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0.91100000000000003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0.91800000000000004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1.109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0.92</v>
      </c>
      <c r="U58" s="1156">
        <v>477247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0.88800000000000001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0.92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0.81499999999999995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0.88500000000000001</v>
      </c>
      <c r="U60" s="1156">
        <v>426523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0.88900000000000001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0.90200000000000002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0.91700000000000004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0.93400000000000005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0.80800000000000005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0.876</v>
      </c>
      <c r="U63" s="1156">
        <v>419902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0.91700000000000004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0.877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0.85299999999999998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0.86299999999999999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0.871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0.873</v>
      </c>
      <c r="U66" s="1156">
        <v>389840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0.89900000000000002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0.871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0.83799999999999997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0.876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0.86199999999999999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0.872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1.2330000000000001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1.016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0.84399999999999997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0.873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0.80700000000000005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0.876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0.88300000000000001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0.89400000000000002</v>
      </c>
      <c r="U73" s="1156">
        <v>441200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0.86299999999999999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0.877</v>
      </c>
      <c r="U74" s="1156">
        <v>407993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0.83299999999999996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0.90600000000000003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0.93500000000000005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0.89400000000000002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0.86499999999999999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0.878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0.91800000000000004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0.91900000000000004</v>
      </c>
      <c r="U78" s="1156">
        <v>423687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0.90700000000000003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0.88100000000000001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0.77100000000000002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0.80800000000000005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0.83699999999999997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0.84899999999999998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1.0780000000000001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0.88200000000000001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0.86099999999999999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0.89100000000000001</v>
      </c>
      <c r="U83" s="1156">
        <v>183521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0.88300000000000001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0.95699999999999996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0.89100000000000001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0.90500000000000003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0.873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0.88700000000000001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0.81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0.84099999999999997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0.85199999999999998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0.86399999999999999</v>
      </c>
      <c r="U89" s="1156">
        <v>357960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0.89200000000000002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0.91400000000000003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0.89100000000000001</v>
      </c>
      <c r="U91" s="1157">
        <v>370666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0.83699999999999997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0.876</v>
      </c>
      <c r="U92" s="1156">
        <v>370104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0.89800000000000002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0.91200000000000003</v>
      </c>
      <c r="U93" s="1156">
        <v>370870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1.1160000000000001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0.90600000000000003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0.876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0.91</v>
      </c>
      <c r="U95" s="1156">
        <v>359480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0.85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0.92100000000000004</v>
      </c>
      <c r="U96" s="1156">
        <v>368856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0.86199999999999999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0.88</v>
      </c>
      <c r="U97" s="1156">
        <v>368913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0.92100000000000004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0.93600000000000005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0.83599999999999997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0.90500000000000003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0.98299999999999998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0.93899999999999995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0.95599999999999996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0.97099999999999997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0.96399999999999997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0.96599999999999997</v>
      </c>
      <c r="U102" s="1156">
        <v>399732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0.99099999999999999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0.97099999999999997</v>
      </c>
      <c r="U103" s="1156">
        <v>412964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0.96399999999999997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1.0089999999999999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0.98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0.99399999999999999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1.1950000000000001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0.96199999999999997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0.94699999999999995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0.98599999999999999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0.97299999999999998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1.056</v>
      </c>
      <c r="U108" s="1156">
        <v>445528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0.98099999999999998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1.008</v>
      </c>
      <c r="U109" s="1156">
        <v>426296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0.99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1.008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0.90500000000000003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0.97699999999999998</v>
      </c>
      <c r="U111" s="1156">
        <v>420161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1.1599999999999999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1.105</v>
      </c>
      <c r="U112" s="1156">
        <v>423810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0.99399999999999999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1.0089999999999999</v>
      </c>
      <c r="U113" s="1156">
        <v>436239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0.98199999999999998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0.98399999999999999</v>
      </c>
      <c r="U114" s="1156">
        <v>437047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1.0029999999999999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0.98699999999999999</v>
      </c>
      <c r="U115" s="1157">
        <v>449792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0.94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0.98599999999999999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0.95599999999999996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0.96799999999999997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1.2070000000000001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0.96399999999999997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0.91700000000000004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0.95699999999999996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0.85199999999999998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0.92700000000000005</v>
      </c>
      <c r="U120" s="1156">
        <v>443003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0.97799999999999998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1.008</v>
      </c>
      <c r="U121" s="1156">
        <v>410775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0.91500000000000004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0.93400000000000005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0.89300000000000002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0.96299999999999997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0.97099999999999997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0.92300000000000004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0.94099999999999995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0.95599999999999996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0.94299999999999995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0.94499999999999995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0.95099999999999996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0.93700000000000006</v>
      </c>
      <c r="U127" s="1156">
        <v>385065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0.89100000000000001</v>
      </c>
      <c r="K128" s="1155">
        <v>304572</v>
      </c>
      <c r="M128" s="857">
        <v>117.3</v>
      </c>
      <c r="N128" s="853">
        <v>3690.6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0.93799999999999994</v>
      </c>
      <c r="U128" s="1155">
        <v>394260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0.91900000000000004</v>
      </c>
      <c r="K129" s="1156">
        <v>332218</v>
      </c>
      <c r="M129" s="847">
        <v>113.1</v>
      </c>
      <c r="N129" s="843">
        <v>3718.21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0.92800000000000005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1.2150000000000001</v>
      </c>
      <c r="K130" s="1156">
        <v>432295</v>
      </c>
      <c r="M130" s="847">
        <v>117.8</v>
      </c>
      <c r="N130" s="843">
        <v>3715.03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0.96299999999999997</v>
      </c>
      <c r="U130" s="1156">
        <v>380182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0.88800000000000001</v>
      </c>
      <c r="K131" s="1156">
        <v>375019</v>
      </c>
      <c r="M131" s="847">
        <v>113.9</v>
      </c>
      <c r="N131" s="843">
        <v>3710.48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0.92700000000000005</v>
      </c>
      <c r="U131" s="1156">
        <v>368131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0.86</v>
      </c>
      <c r="K132" s="1156">
        <v>314079</v>
      </c>
      <c r="M132" s="847">
        <v>116.4</v>
      </c>
      <c r="N132" s="843">
        <v>3611.23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0.93600000000000005</v>
      </c>
      <c r="U132" s="1156">
        <v>341219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0.9</v>
      </c>
      <c r="K133" s="1156">
        <v>388486</v>
      </c>
      <c r="M133" s="847">
        <v>113.1</v>
      </c>
      <c r="N133" s="843">
        <v>3718.38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0.92800000000000005</v>
      </c>
      <c r="U133" s="1156">
        <v>379656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0.92800000000000005</v>
      </c>
      <c r="K134" s="1156">
        <v>392776</v>
      </c>
      <c r="M134" s="847">
        <v>117.4</v>
      </c>
      <c r="N134" s="843">
        <v>3663.07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0.95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0.89</v>
      </c>
      <c r="K135" s="1156">
        <v>344768</v>
      </c>
      <c r="M135" s="847">
        <v>116.8</v>
      </c>
      <c r="N135" s="843">
        <v>3668.27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0.96099999999999997</v>
      </c>
      <c r="U135" s="1156">
        <v>364092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1.0289999999999999</v>
      </c>
      <c r="K136" s="1156">
        <v>394095</v>
      </c>
      <c r="M136" s="847">
        <v>119.1</v>
      </c>
      <c r="N136" s="843">
        <v>3851.17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0.97899999999999998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0.90900000000000003</v>
      </c>
      <c r="K137" s="1156">
        <v>356084</v>
      </c>
      <c r="M137" s="847">
        <v>115.9</v>
      </c>
      <c r="N137" s="843">
        <v>3746.17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0.92300000000000004</v>
      </c>
      <c r="U137" s="1156">
        <v>335629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0.94499999999999995</v>
      </c>
      <c r="K138" s="1156">
        <v>363354</v>
      </c>
      <c r="M138" s="847">
        <v>115.8</v>
      </c>
      <c r="N138" s="843">
        <v>3740.93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0.94699999999999995</v>
      </c>
      <c r="U138" s="1156">
        <v>371103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0.95599999999999996</v>
      </c>
      <c r="K139" s="1157">
        <v>408656</v>
      </c>
      <c r="M139" s="852">
        <v>116.5</v>
      </c>
      <c r="N139" s="848">
        <v>3740.02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0.94099999999999995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0.89900000000000002</v>
      </c>
      <c r="K140" s="1156">
        <v>277866</v>
      </c>
      <c r="M140" s="847">
        <v>115.4</v>
      </c>
      <c r="N140" s="843">
        <v>3693.63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0.94899999999999995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1.0129999999999999</v>
      </c>
      <c r="K141" s="1156">
        <v>360695</v>
      </c>
      <c r="M141" s="847">
        <v>121.1</v>
      </c>
      <c r="N141" s="843">
        <v>3773.15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1.0229999999999999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1.2290000000000001</v>
      </c>
      <c r="K142" s="1156">
        <v>436039</v>
      </c>
      <c r="M142" s="847">
        <v>117.3</v>
      </c>
      <c r="N142" s="843">
        <v>3803.89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0.97099999999999997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0.95699999999999996</v>
      </c>
      <c r="K143" s="1156">
        <v>357936</v>
      </c>
      <c r="M143" s="847">
        <v>123</v>
      </c>
      <c r="N143" s="843">
        <v>3747.23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1.002</v>
      </c>
      <c r="U143" s="1156">
        <v>357787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0.89600000000000002</v>
      </c>
      <c r="K144" s="1156">
        <v>346506</v>
      </c>
      <c r="M144" s="847">
        <v>118.5</v>
      </c>
      <c r="N144" s="843">
        <v>3780.54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0.97299999999999998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0.95699999999999996</v>
      </c>
      <c r="K145" s="1156">
        <v>396350</v>
      </c>
      <c r="M145" s="847">
        <v>118.8</v>
      </c>
      <c r="N145" s="843">
        <v>3794.9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0.98399999999999999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0.92700000000000005</v>
      </c>
      <c r="K146" s="1156">
        <v>377904</v>
      </c>
      <c r="M146" s="847">
        <v>117.4</v>
      </c>
      <c r="N146" s="843">
        <v>3791.28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0.94899999999999995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0.92100000000000004</v>
      </c>
      <c r="K147" s="1156">
        <v>386330</v>
      </c>
      <c r="M147" s="847">
        <v>118.5</v>
      </c>
      <c r="N147" s="843">
        <v>3809.74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0.999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1.0589999999999999</v>
      </c>
      <c r="K148" s="1156">
        <v>397633</v>
      </c>
      <c r="M148" s="847">
        <v>120.3</v>
      </c>
      <c r="N148" s="843">
        <v>3811.28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1.012</v>
      </c>
      <c r="U148" s="1156">
        <v>381360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0.96399999999999997</v>
      </c>
      <c r="K149" s="1156">
        <v>392123</v>
      </c>
      <c r="M149" s="847">
        <v>118.4</v>
      </c>
      <c r="N149" s="843">
        <v>3797.1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0.97899999999999998</v>
      </c>
      <c r="U149" s="1156">
        <v>372189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0.99399999999999999</v>
      </c>
      <c r="K150" s="1156">
        <v>367587</v>
      </c>
      <c r="M150" s="847">
        <v>120.2</v>
      </c>
      <c r="N150" s="843">
        <v>3803.68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0.99199999999999999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1.002</v>
      </c>
      <c r="K151" s="1156">
        <v>390517</v>
      </c>
      <c r="M151" s="847">
        <v>119.8</v>
      </c>
      <c r="N151" s="843">
        <v>3820.07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0.98299999999999998</v>
      </c>
      <c r="U151" s="1156">
        <v>364867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0.90800000000000003</v>
      </c>
      <c r="K152" s="1155">
        <v>291576</v>
      </c>
      <c r="M152" s="857">
        <v>116.9</v>
      </c>
      <c r="N152" s="853">
        <v>3810.72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0.96299999999999997</v>
      </c>
      <c r="U152" s="1155">
        <v>366456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0.95799999999999996</v>
      </c>
      <c r="K153" s="1156">
        <v>367269</v>
      </c>
      <c r="M153" s="847">
        <v>115.9</v>
      </c>
      <c r="N153" s="843">
        <v>3743.5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0.96699999999999997</v>
      </c>
      <c r="U153" s="1156">
        <v>387644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1.2050000000000001</v>
      </c>
      <c r="K154" s="1156">
        <v>424185</v>
      </c>
      <c r="M154" s="847">
        <v>114.1</v>
      </c>
      <c r="N154" s="843">
        <v>3701.19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0.95299999999999996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0.89300000000000002</v>
      </c>
      <c r="K155" s="1156">
        <v>373065</v>
      </c>
      <c r="M155" s="847">
        <v>113.8</v>
      </c>
      <c r="N155" s="843">
        <v>3694.05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0.93400000000000005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0.86199999999999999</v>
      </c>
      <c r="K156" s="1156">
        <v>345550</v>
      </c>
      <c r="M156" s="847">
        <v>111.9</v>
      </c>
      <c r="N156" s="843">
        <v>3679.01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0.93400000000000005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0.90700000000000003</v>
      </c>
      <c r="K157" s="1156">
        <v>363414</v>
      </c>
      <c r="M157" s="847">
        <v>112.5</v>
      </c>
      <c r="N157" s="843">
        <v>3654.56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0.92800000000000005</v>
      </c>
      <c r="U157" s="1156">
        <v>353988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0.88700000000000001</v>
      </c>
      <c r="K158" s="1156">
        <v>360986</v>
      </c>
      <c r="M158" s="847">
        <v>110.3</v>
      </c>
      <c r="N158" s="843">
        <v>3689.42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0.90700000000000003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0.79800000000000004</v>
      </c>
      <c r="K159" s="1156">
        <v>350759</v>
      </c>
      <c r="M159" s="847">
        <v>102.3</v>
      </c>
      <c r="N159" s="843">
        <v>3621.46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0.872</v>
      </c>
      <c r="U159" s="1156">
        <v>354230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0.91700000000000004</v>
      </c>
      <c r="K160" s="1156">
        <v>355589</v>
      </c>
      <c r="M160" s="847">
        <v>104</v>
      </c>
      <c r="N160" s="843">
        <v>3511.98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0.88300000000000001</v>
      </c>
      <c r="U160" s="1156">
        <v>352036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0.88900000000000001</v>
      </c>
      <c r="K161" s="1156">
        <v>401436</v>
      </c>
      <c r="M161" s="847">
        <v>106.6</v>
      </c>
      <c r="N161" s="843">
        <v>3554.99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0.90100000000000002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0.89900000000000002</v>
      </c>
      <c r="K162" s="1156">
        <v>338809</v>
      </c>
      <c r="M162" s="847">
        <v>105.4</v>
      </c>
      <c r="N162" s="843">
        <v>3545.84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0.89200000000000002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0.86799999999999999</v>
      </c>
      <c r="K163" s="1157">
        <v>378024</v>
      </c>
      <c r="M163" s="852">
        <v>103.8</v>
      </c>
      <c r="N163" s="848">
        <v>3529.71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0.84599999999999997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0.86799999999999999</v>
      </c>
      <c r="K164" s="1156">
        <v>302907</v>
      </c>
      <c r="M164" s="847">
        <v>105.1</v>
      </c>
      <c r="N164" s="843">
        <v>3512.43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0.92200000000000004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0.93200000000000005</v>
      </c>
      <c r="K165" s="1156">
        <v>364197</v>
      </c>
      <c r="M165" s="847">
        <v>106.1</v>
      </c>
      <c r="N165" s="843">
        <v>3547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0.94299999999999995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1.2330000000000001</v>
      </c>
      <c r="K166" s="1156">
        <v>431187</v>
      </c>
      <c r="M166" s="847">
        <v>108.8</v>
      </c>
      <c r="N166" s="843">
        <v>3515.98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0.98099999999999998</v>
      </c>
      <c r="U166" s="1156">
        <v>381630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0.90800000000000003</v>
      </c>
      <c r="K167" s="1156">
        <v>425124</v>
      </c>
      <c r="M167" s="847">
        <v>107.4</v>
      </c>
      <c r="N167" s="843">
        <v>3558.6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0.94899999999999995</v>
      </c>
      <c r="U167" s="1156">
        <v>415457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0.91</v>
      </c>
      <c r="K168" s="1156">
        <v>364897</v>
      </c>
      <c r="M168" s="847">
        <v>108</v>
      </c>
      <c r="N168" s="843">
        <v>3570.86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0.98299999999999998</v>
      </c>
      <c r="U168" s="1156">
        <v>383756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0.95599999999999996</v>
      </c>
      <c r="K169" s="1156">
        <v>382066</v>
      </c>
      <c r="M169" s="847">
        <v>110.2</v>
      </c>
      <c r="N169" s="843">
        <v>3546.71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0.97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0.99299999999999999</v>
      </c>
      <c r="K170" s="1156">
        <v>402718</v>
      </c>
      <c r="M170" s="847">
        <v>112.4</v>
      </c>
      <c r="N170" s="843">
        <v>3698.06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1.014</v>
      </c>
      <c r="U170" s="1156">
        <v>390193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0.92700000000000005</v>
      </c>
      <c r="K171" s="1156">
        <v>358744</v>
      </c>
      <c r="M171" s="847">
        <v>112.5</v>
      </c>
      <c r="N171" s="843">
        <v>3620.56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1.0209999999999999</v>
      </c>
      <c r="U171" s="1156">
        <v>364868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1.002</v>
      </c>
      <c r="K172" s="1156">
        <v>382272</v>
      </c>
      <c r="M172" s="847">
        <v>108.1</v>
      </c>
      <c r="N172" s="843">
        <v>3585.9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0.97299999999999998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1.04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1.052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1.03</v>
      </c>
      <c r="K174" s="1156">
        <v>391614</v>
      </c>
      <c r="M174" s="847">
        <v>114.9</v>
      </c>
      <c r="N174" s="843">
        <v>3595.81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1.0149999999999999</v>
      </c>
      <c r="U174" s="1156">
        <v>402865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1.105</v>
      </c>
      <c r="K175" s="1156">
        <v>414244</v>
      </c>
      <c r="M175" s="847">
        <v>118.3</v>
      </c>
      <c r="N175" s="843">
        <v>3575.09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1.071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1.038</v>
      </c>
      <c r="K176" s="1155">
        <v>324648</v>
      </c>
      <c r="M176" s="857">
        <v>120.1</v>
      </c>
      <c r="N176" s="853">
        <v>3584.57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1.103</v>
      </c>
      <c r="U176" s="1155">
        <v>396518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1.073</v>
      </c>
      <c r="K177" s="1156">
        <v>380666</v>
      </c>
      <c r="M177" s="847">
        <v>119.4</v>
      </c>
      <c r="N177" s="843">
        <v>3568.27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1.091</v>
      </c>
      <c r="U177" s="1156">
        <v>394770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1.3580000000000001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1.0900000000000001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1.038</v>
      </c>
      <c r="K179" s="1156">
        <v>417182</v>
      </c>
      <c r="M179" s="847">
        <v>116.8</v>
      </c>
      <c r="N179" s="843">
        <v>3606.56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1.0840000000000001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1.04</v>
      </c>
      <c r="K180" s="1156">
        <v>372798</v>
      </c>
      <c r="M180" s="847">
        <v>119.3</v>
      </c>
      <c r="N180" s="843">
        <v>3600.01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1.1200000000000001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1.1100000000000001</v>
      </c>
      <c r="K181" s="1156">
        <v>366760</v>
      </c>
      <c r="M181" s="847">
        <v>120.2</v>
      </c>
      <c r="N181" s="843">
        <v>3519.4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1.115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1.1060000000000001</v>
      </c>
      <c r="K182" s="1156">
        <v>401744</v>
      </c>
      <c r="M182" s="847">
        <v>118.5</v>
      </c>
      <c r="N182" s="843">
        <v>3447.95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1.129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1.002</v>
      </c>
      <c r="K183" s="1156">
        <v>374798</v>
      </c>
      <c r="M183" s="847">
        <v>115.9</v>
      </c>
      <c r="N183" s="843">
        <v>3480.57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1.1040000000000001</v>
      </c>
      <c r="U183" s="1156">
        <v>385845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1.163</v>
      </c>
      <c r="K184" s="1156">
        <v>407313</v>
      </c>
      <c r="M184" s="847">
        <v>117.7</v>
      </c>
      <c r="N184" s="843">
        <v>3555.87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1.1379999999999999</v>
      </c>
      <c r="U184" s="1156">
        <v>398277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1.2130000000000001</v>
      </c>
      <c r="K185" s="1156">
        <v>426387</v>
      </c>
      <c r="M185" s="847">
        <v>123.8</v>
      </c>
      <c r="N185" s="843">
        <v>3530.29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1.2250000000000001</v>
      </c>
      <c r="U185" s="1156">
        <v>393100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1.1930000000000001</v>
      </c>
      <c r="K186" s="1156">
        <v>376609</v>
      </c>
      <c r="M186" s="847">
        <v>120.7</v>
      </c>
      <c r="N186" s="843">
        <v>3555.55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1.169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1.343</v>
      </c>
      <c r="K187" s="1157">
        <v>443221</v>
      </c>
      <c r="M187" s="852">
        <v>122</v>
      </c>
      <c r="N187" s="848">
        <v>3565.17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1.2929999999999999</v>
      </c>
      <c r="U187" s="1157">
        <v>412846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1.0329999999999999</v>
      </c>
      <c r="K188" s="1156">
        <v>341987</v>
      </c>
      <c r="M188" s="847">
        <v>122.8</v>
      </c>
      <c r="N188" s="843">
        <v>3603.98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1.081</v>
      </c>
      <c r="K189" s="1156">
        <v>413722</v>
      </c>
      <c r="M189" s="847">
        <v>123.1</v>
      </c>
      <c r="N189" s="843">
        <v>3588.1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1.105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1.3640000000000001</v>
      </c>
      <c r="K190" s="1156">
        <v>479890</v>
      </c>
      <c r="M190" s="847">
        <v>119.6</v>
      </c>
      <c r="N190" s="843">
        <v>3622.96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1.1080000000000001</v>
      </c>
      <c r="U190" s="1156">
        <v>422273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1.0780000000000001</v>
      </c>
      <c r="K191" s="1156">
        <v>444088</v>
      </c>
      <c r="M191" s="847">
        <v>123.6</v>
      </c>
      <c r="N191" s="843">
        <v>3611.31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1.1259999999999999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1.0089999999999999</v>
      </c>
      <c r="K192" s="1156">
        <v>400628</v>
      </c>
      <c r="M192" s="847">
        <v>124.6</v>
      </c>
      <c r="N192" s="843">
        <v>3707.11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1.0820000000000001</v>
      </c>
      <c r="U192" s="1156">
        <v>434939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1.133</v>
      </c>
      <c r="K193" s="1156">
        <v>469294</v>
      </c>
      <c r="M193" s="847">
        <v>122.5</v>
      </c>
      <c r="N193" s="843">
        <v>3674.74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1.129</v>
      </c>
      <c r="U193" s="1156">
        <v>458571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1.1339999999999999</v>
      </c>
      <c r="K194" s="1156">
        <v>467998</v>
      </c>
      <c r="M194" s="847">
        <v>127.9</v>
      </c>
      <c r="N194" s="843">
        <v>3693.25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1.1579999999999999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1</v>
      </c>
      <c r="K195" s="1156">
        <v>446453</v>
      </c>
      <c r="M195" s="847">
        <v>121.8</v>
      </c>
      <c r="N195" s="843">
        <v>3604.53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1.095</v>
      </c>
      <c r="U195" s="1156">
        <v>464538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1.1259999999999999</v>
      </c>
      <c r="K196" s="1156">
        <v>463056</v>
      </c>
      <c r="M196" s="847">
        <v>122.8</v>
      </c>
      <c r="N196" s="843">
        <v>3658.12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1.107</v>
      </c>
      <c r="U196" s="1156">
        <v>445721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1.109</v>
      </c>
      <c r="K197" s="1156">
        <v>492235</v>
      </c>
      <c r="M197" s="847">
        <v>124.6</v>
      </c>
      <c r="N197" s="843">
        <v>3673.05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1.119</v>
      </c>
      <c r="U197" s="1156">
        <v>468909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1.1990000000000001</v>
      </c>
      <c r="K198" s="1156">
        <v>477027</v>
      </c>
      <c r="M198" s="847">
        <v>126.6</v>
      </c>
      <c r="N198" s="843">
        <v>3646.86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1.17</v>
      </c>
      <c r="U198" s="1156">
        <v>494203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1.2190000000000001</v>
      </c>
      <c r="K199" s="1156">
        <v>505740</v>
      </c>
      <c r="M199" s="847">
        <v>125.5</v>
      </c>
      <c r="N199" s="843">
        <v>3633.98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1.171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1.093</v>
      </c>
      <c r="K200" s="1155">
        <v>411777</v>
      </c>
      <c r="M200" s="857">
        <v>123.5</v>
      </c>
      <c r="N200" s="853">
        <v>3650.31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1.1659999999999999</v>
      </c>
      <c r="U200" s="1155">
        <v>514720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1.1279999999999999</v>
      </c>
      <c r="K201" s="1156">
        <v>439058</v>
      </c>
      <c r="M201" s="847">
        <v>123.7</v>
      </c>
      <c r="N201" s="843">
        <v>3644.06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1.155</v>
      </c>
      <c r="U201" s="1156">
        <v>457509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1.4350000000000001</v>
      </c>
      <c r="K202" s="1156">
        <v>520571</v>
      </c>
      <c r="M202" s="847">
        <v>122.8</v>
      </c>
      <c r="N202" s="843">
        <v>3659.88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1.1850000000000001</v>
      </c>
      <c r="U202" s="1156">
        <v>457439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1.149</v>
      </c>
      <c r="K203" s="1156">
        <v>490335</v>
      </c>
      <c r="M203" s="847">
        <v>130.9</v>
      </c>
      <c r="N203" s="843">
        <v>3696.41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1.198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0.89100000000000001</v>
      </c>
      <c r="K204" s="1156">
        <v>447175</v>
      </c>
      <c r="M204" s="847">
        <v>122.5</v>
      </c>
      <c r="N204" s="843">
        <v>3616.89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0.95299999999999996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1.1759999999999999</v>
      </c>
      <c r="K205" s="1156">
        <v>477342</v>
      </c>
      <c r="M205" s="847">
        <v>124.6</v>
      </c>
      <c r="N205" s="843">
        <v>3662.46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1.1639999999999999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1.1279999999999999</v>
      </c>
      <c r="K206" s="1156">
        <v>485842</v>
      </c>
      <c r="M206" s="847">
        <v>124.7</v>
      </c>
      <c r="N206" s="843">
        <v>3633.59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1.1479999999999999</v>
      </c>
      <c r="U206" s="1156">
        <v>476811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1.147</v>
      </c>
      <c r="K207" s="1156">
        <v>473957</v>
      </c>
      <c r="M207" s="847">
        <v>133.69999999999999</v>
      </c>
      <c r="N207" s="843">
        <v>3661.31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1.2430000000000001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1.2050000000000001</v>
      </c>
      <c r="K208" s="1156">
        <v>515089</v>
      </c>
      <c r="M208" s="847">
        <v>126.7</v>
      </c>
      <c r="N208" s="843">
        <v>3677.95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1.1819999999999999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1.1719999999999999</v>
      </c>
      <c r="K209" s="1156">
        <v>496607</v>
      </c>
      <c r="M209" s="847">
        <v>127.9</v>
      </c>
      <c r="N209" s="843">
        <v>3616.92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1.1839999999999999</v>
      </c>
      <c r="U209" s="1156">
        <v>484299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1.2190000000000001</v>
      </c>
      <c r="K210" s="1156">
        <v>482582</v>
      </c>
      <c r="M210" s="847">
        <v>129</v>
      </c>
      <c r="N210" s="843">
        <v>3655.59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1.1910000000000001</v>
      </c>
      <c r="U210" s="1156">
        <v>489165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1.276</v>
      </c>
      <c r="K211" s="1157">
        <v>542499</v>
      </c>
      <c r="M211" s="852">
        <v>129.4</v>
      </c>
      <c r="N211" s="848">
        <v>3727.62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1.2290000000000001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1.1850000000000001</v>
      </c>
      <c r="K212" s="1156">
        <v>405566</v>
      </c>
      <c r="M212" s="847">
        <v>130.5</v>
      </c>
      <c r="N212" s="843">
        <v>3737.97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1.2689999999999999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1.2230000000000001</v>
      </c>
      <c r="K213" s="1156">
        <v>498660</v>
      </c>
      <c r="M213" s="847">
        <v>131</v>
      </c>
      <c r="N213" s="843">
        <v>3717.61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1.252</v>
      </c>
      <c r="U213" s="1156">
        <v>523031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1.5660000000000001</v>
      </c>
      <c r="K214" s="1156">
        <v>594528</v>
      </c>
      <c r="M214" s="847">
        <v>133.1</v>
      </c>
      <c r="N214" s="843">
        <v>3717.31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1.3149999999999999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1.226</v>
      </c>
      <c r="K215" s="1156">
        <v>502556</v>
      </c>
      <c r="M215" s="847">
        <v>137.69999999999999</v>
      </c>
      <c r="N215" s="843">
        <v>3687.82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1.276</v>
      </c>
      <c r="U215" s="1156">
        <v>513878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1.254</v>
      </c>
      <c r="K216" s="1156">
        <v>499016</v>
      </c>
      <c r="M216" s="847">
        <v>140.1</v>
      </c>
      <c r="N216" s="843">
        <v>3661.27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1.339</v>
      </c>
      <c r="U216" s="1156">
        <v>523127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1.385</v>
      </c>
      <c r="K217" s="1156">
        <v>553930</v>
      </c>
      <c r="M217" s="847">
        <v>145.30000000000001</v>
      </c>
      <c r="N217" s="843">
        <v>3817.04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1.361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1.2929999999999999</v>
      </c>
      <c r="K218" s="1156">
        <v>541590</v>
      </c>
      <c r="M218" s="847">
        <v>140.69999999999999</v>
      </c>
      <c r="N218" s="843">
        <v>3825.32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1.3089999999999999</v>
      </c>
      <c r="U218" s="1156">
        <v>537081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1.2450000000000001</v>
      </c>
      <c r="K219" s="1156">
        <v>555053</v>
      </c>
      <c r="M219" s="847">
        <v>142.1</v>
      </c>
      <c r="N219" s="843">
        <v>3887.72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1.3360000000000001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1.3779999999999999</v>
      </c>
      <c r="K220" s="1156">
        <v>568702</v>
      </c>
      <c r="M220" s="847">
        <v>142.1</v>
      </c>
      <c r="N220" s="843">
        <v>3783.03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1.3460000000000001</v>
      </c>
      <c r="U220" s="1156">
        <v>542135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1.3160000000000001</v>
      </c>
      <c r="K221" s="1156">
        <v>555926</v>
      </c>
      <c r="M221" s="847">
        <v>138.30000000000001</v>
      </c>
      <c r="N221" s="843">
        <v>3889.79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1.329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1.357</v>
      </c>
      <c r="K222" s="1156">
        <v>541407</v>
      </c>
      <c r="M222" s="847">
        <v>137.5</v>
      </c>
      <c r="N222" s="843">
        <v>3885.45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1.3320000000000001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1.389</v>
      </c>
      <c r="K223" s="1156">
        <v>592180</v>
      </c>
      <c r="M223" s="847">
        <v>138.30000000000001</v>
      </c>
      <c r="N223" s="843">
        <v>3831.94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1.343</v>
      </c>
      <c r="U223" s="1156">
        <v>558408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1.196</v>
      </c>
      <c r="K224" s="1155">
        <v>459892</v>
      </c>
      <c r="M224" s="857">
        <v>133.69999999999999</v>
      </c>
      <c r="N224" s="853">
        <v>3807.95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1.2829999999999999</v>
      </c>
      <c r="U224" s="1155">
        <v>552617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1.296</v>
      </c>
      <c r="K225" s="1156">
        <v>526820</v>
      </c>
      <c r="M225" s="847">
        <v>145.5</v>
      </c>
      <c r="N225" s="843">
        <v>3824.14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1.3260000000000001</v>
      </c>
      <c r="U225" s="1156">
        <v>556239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1.4930000000000001</v>
      </c>
      <c r="K226" s="1156">
        <v>653967</v>
      </c>
      <c r="M226" s="847">
        <v>135.6</v>
      </c>
      <c r="N226" s="843">
        <v>3894.75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1.272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1.2549999999999999</v>
      </c>
      <c r="K227" s="1156">
        <v>545867</v>
      </c>
      <c r="M227" s="847">
        <v>141.19999999999999</v>
      </c>
      <c r="N227" s="843">
        <v>3888.77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1.3069999999999999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1.228</v>
      </c>
      <c r="K228" s="1156">
        <v>552340</v>
      </c>
      <c r="M228" s="847">
        <v>138.1</v>
      </c>
      <c r="N228" s="843">
        <v>3830.92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1.3120000000000001</v>
      </c>
      <c r="U228" s="1156">
        <v>572510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1.248</v>
      </c>
      <c r="K229" s="1156">
        <v>604471</v>
      </c>
      <c r="M229" s="847">
        <v>136.19999999999999</v>
      </c>
      <c r="N229" s="843">
        <v>3804.17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1.2150000000000001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1.276</v>
      </c>
      <c r="K230" s="1156">
        <v>602321</v>
      </c>
      <c r="M230" s="847">
        <v>138.1</v>
      </c>
      <c r="N230" s="843">
        <v>3785.32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1.2849999999999999</v>
      </c>
      <c r="U230" s="1156">
        <v>594257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1.2350000000000001</v>
      </c>
      <c r="K231" s="1156">
        <v>592434</v>
      </c>
      <c r="M231" s="847">
        <v>141.80000000000001</v>
      </c>
      <c r="N231" s="843">
        <v>3860.98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1.3149999999999999</v>
      </c>
      <c r="U231" s="1156">
        <v>588237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1.2549999999999999</v>
      </c>
      <c r="K232" s="1156">
        <v>605308</v>
      </c>
      <c r="M232" s="847">
        <v>135.4</v>
      </c>
      <c r="N232" s="843">
        <v>3872.93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1.216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1.274</v>
      </c>
      <c r="K233" s="1156">
        <v>616871</v>
      </c>
      <c r="M233" s="847">
        <v>135.69999999999999</v>
      </c>
      <c r="N233" s="843">
        <v>3880.49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1.2869999999999999</v>
      </c>
      <c r="U233" s="1156">
        <v>591267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1.304</v>
      </c>
      <c r="K234" s="1156">
        <v>593500</v>
      </c>
      <c r="M234" s="847">
        <v>133.1</v>
      </c>
      <c r="N234" s="843">
        <v>3935.97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1.2929999999999999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1.29</v>
      </c>
      <c r="K235" s="1157">
        <v>634915</v>
      </c>
      <c r="M235" s="852">
        <v>132.9</v>
      </c>
      <c r="N235" s="848">
        <v>3981.29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1.2509999999999999</v>
      </c>
      <c r="U235" s="1157">
        <v>609627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1.1919999999999999</v>
      </c>
      <c r="K236" s="1156">
        <v>490534</v>
      </c>
      <c r="M236" s="847">
        <v>133.6</v>
      </c>
      <c r="N236" s="843">
        <v>3969.24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1.2789999999999999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1.2849999999999999</v>
      </c>
      <c r="K237" s="1156">
        <v>573901</v>
      </c>
      <c r="M237" s="847">
        <v>133.30000000000001</v>
      </c>
      <c r="N237" s="843">
        <v>4016.35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1.3120000000000001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1.4419999999999999</v>
      </c>
      <c r="K238" s="1156">
        <v>649999</v>
      </c>
      <c r="M238" s="847">
        <v>126.3</v>
      </c>
      <c r="N238" s="843">
        <v>3944.36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1.242</v>
      </c>
      <c r="U238" s="1156">
        <v>594273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1.22</v>
      </c>
      <c r="K239" s="1156">
        <v>572790</v>
      </c>
      <c r="M239" s="847">
        <v>131.80000000000001</v>
      </c>
      <c r="N239" s="843">
        <v>3959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1.2709999999999999</v>
      </c>
      <c r="U239" s="1156">
        <v>568879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1.198</v>
      </c>
      <c r="K240" s="1156">
        <v>570904</v>
      </c>
      <c r="M240" s="847">
        <v>131.1</v>
      </c>
      <c r="N240" s="843">
        <v>4092.02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1.2829999999999999</v>
      </c>
      <c r="U240" s="1156">
        <v>587342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1.298</v>
      </c>
      <c r="K241" s="1156">
        <v>598442</v>
      </c>
      <c r="M241" s="847">
        <v>129.30000000000001</v>
      </c>
      <c r="N241" s="843">
        <v>3998.79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1.252</v>
      </c>
      <c r="U241" s="1156">
        <v>599308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1.33</v>
      </c>
      <c r="K242" s="1156">
        <v>637021</v>
      </c>
      <c r="M242" s="847">
        <v>132</v>
      </c>
      <c r="N242" s="843">
        <v>4016.22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1.3360000000000001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1.2010000000000001</v>
      </c>
      <c r="K243" s="1156">
        <v>588836</v>
      </c>
      <c r="M243" s="847">
        <v>125.5</v>
      </c>
      <c r="N243" s="843">
        <v>3912.83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1.2709999999999999</v>
      </c>
      <c r="U243" s="1156">
        <v>600570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1.341</v>
      </c>
      <c r="K244" s="1156">
        <v>649982</v>
      </c>
      <c r="M244" s="847">
        <v>123.5</v>
      </c>
      <c r="N244" s="843">
        <v>3961.3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1.294</v>
      </c>
      <c r="U244" s="1156">
        <v>635816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1.2869999999999999</v>
      </c>
      <c r="K245" s="1156">
        <v>608430</v>
      </c>
      <c r="M245" s="847">
        <v>127.3</v>
      </c>
      <c r="N245" s="843">
        <v>3942.05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1.3029999999999999</v>
      </c>
      <c r="U245" s="1156">
        <v>578972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1.161</v>
      </c>
      <c r="K246" s="1156">
        <v>476775</v>
      </c>
      <c r="M246" s="847">
        <v>118.3</v>
      </c>
      <c r="N246" s="843">
        <v>3834.89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1.1579999999999999</v>
      </c>
      <c r="U246" s="1156">
        <v>497744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1.1839999999999999</v>
      </c>
      <c r="K247" s="1156">
        <v>501322</v>
      </c>
      <c r="M247" s="847">
        <v>111.9</v>
      </c>
      <c r="N247" s="843">
        <v>3554.36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1.1499999999999999</v>
      </c>
      <c r="U247" s="1156">
        <v>469402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0.92700000000000005</v>
      </c>
      <c r="K248" s="1155">
        <v>340981</v>
      </c>
      <c r="M248" s="857">
        <v>103.1</v>
      </c>
      <c r="N248" s="853">
        <v>3356.95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0.995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0.94499999999999995</v>
      </c>
      <c r="K249" s="1156">
        <v>369253</v>
      </c>
      <c r="M249" s="847">
        <v>100</v>
      </c>
      <c r="N249" s="843">
        <v>3184.56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0.96</v>
      </c>
      <c r="U249" s="1156">
        <v>390434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1.2609999999999999</v>
      </c>
      <c r="K250" s="1156">
        <v>413933</v>
      </c>
      <c r="M250" s="847">
        <v>105.3</v>
      </c>
      <c r="N250" s="843">
        <v>3161.1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1.093</v>
      </c>
      <c r="U250" s="1156">
        <v>378827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0.97299999999999998</v>
      </c>
      <c r="K251" s="1156">
        <v>393717</v>
      </c>
      <c r="M251" s="847">
        <v>101.7</v>
      </c>
      <c r="N251" s="843">
        <v>3292.5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1.016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0.90800000000000003</v>
      </c>
      <c r="K252" s="1156">
        <v>384342</v>
      </c>
      <c r="M252" s="847">
        <v>100.6</v>
      </c>
      <c r="N252" s="843">
        <v>3345.73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0.97499999999999998</v>
      </c>
      <c r="U252" s="1156">
        <v>400051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1.0880000000000001</v>
      </c>
      <c r="K253" s="1156">
        <v>401265</v>
      </c>
      <c r="M253" s="847">
        <v>102.9</v>
      </c>
      <c r="N253" s="843">
        <v>3423.79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1.0409999999999999</v>
      </c>
      <c r="U253" s="1156">
        <v>393042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1.04</v>
      </c>
      <c r="K254" s="1156">
        <v>407593</v>
      </c>
      <c r="M254" s="847">
        <v>101.9</v>
      </c>
      <c r="N254" s="843">
        <v>3519.88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1.044</v>
      </c>
      <c r="U254" s="1156">
        <v>385163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0.98099999999999998</v>
      </c>
      <c r="K255" s="1156">
        <v>398902</v>
      </c>
      <c r="M255" s="847">
        <v>103.5</v>
      </c>
      <c r="N255" s="843">
        <v>3500.03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1.036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1.1100000000000001</v>
      </c>
      <c r="K256" s="1156">
        <v>417040</v>
      </c>
      <c r="M256" s="847">
        <v>104.2</v>
      </c>
      <c r="N256" s="843">
        <v>3520.65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1.0660000000000001</v>
      </c>
      <c r="U256" s="1156">
        <v>405509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1.0840000000000001</v>
      </c>
      <c r="K257" s="1156">
        <v>439107</v>
      </c>
      <c r="M257" s="847">
        <v>106.2</v>
      </c>
      <c r="N257" s="843">
        <v>3641.37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1.103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1.1080000000000001</v>
      </c>
      <c r="K258" s="1156">
        <v>409737</v>
      </c>
      <c r="M258" s="847">
        <v>109.3</v>
      </c>
      <c r="N258" s="843">
        <v>3693.19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1.1120000000000001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1.1739999999999999</v>
      </c>
      <c r="K259" s="1157">
        <v>456217</v>
      </c>
      <c r="M259" s="852">
        <v>110.1</v>
      </c>
      <c r="N259" s="848">
        <v>3691.7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1.139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1.052</v>
      </c>
      <c r="K260" s="1156">
        <v>393576</v>
      </c>
      <c r="M260" s="847">
        <v>113.7</v>
      </c>
      <c r="N260" s="843">
        <v>3749.79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1.1259999999999999</v>
      </c>
      <c r="U260" s="1156">
        <v>472057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1.1060000000000001</v>
      </c>
      <c r="K261" s="1156">
        <v>419545</v>
      </c>
      <c r="M261" s="847">
        <v>114.3</v>
      </c>
      <c r="N261" s="843">
        <v>3734.41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1.121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1.32</v>
      </c>
      <c r="K262" s="1156">
        <v>520018</v>
      </c>
      <c r="M262" s="847">
        <v>107.3</v>
      </c>
      <c r="N262" s="843">
        <v>3809.42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1.143</v>
      </c>
      <c r="U262" s="1156">
        <v>462305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1.1160000000000001</v>
      </c>
      <c r="K263" s="1156">
        <v>511434</v>
      </c>
      <c r="M263" s="847">
        <v>113.6</v>
      </c>
      <c r="N263" s="843">
        <v>3823.91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1.167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1.0640000000000001</v>
      </c>
      <c r="K264" s="1156">
        <v>472190</v>
      </c>
      <c r="M264" s="847">
        <v>115.2</v>
      </c>
      <c r="N264" s="843">
        <v>3878.73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1.143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1.2669999999999999</v>
      </c>
      <c r="K265" s="1156">
        <v>485547</v>
      </c>
      <c r="M265" s="847">
        <v>117.2</v>
      </c>
      <c r="N265" s="843">
        <v>3903.24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1.2090000000000001</v>
      </c>
      <c r="U265" s="1156">
        <v>467662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1.17</v>
      </c>
      <c r="K266" s="1156">
        <v>530351</v>
      </c>
      <c r="M266" s="847">
        <v>116.6</v>
      </c>
      <c r="N266" s="843">
        <v>3910.64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1.1779999999999999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1.1339999999999999</v>
      </c>
      <c r="K267" s="1156">
        <v>468160</v>
      </c>
      <c r="M267" s="847">
        <v>118.2</v>
      </c>
      <c r="N267" s="843">
        <v>4001.36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1.2</v>
      </c>
      <c r="U267" s="1156">
        <v>489271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1.2749999999999999</v>
      </c>
      <c r="K268" s="1156">
        <v>499392</v>
      </c>
      <c r="M268" s="847">
        <v>118.8</v>
      </c>
      <c r="N268" s="843">
        <v>4015.19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1.226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1.1759999999999999</v>
      </c>
      <c r="K269" s="1156">
        <v>517194</v>
      </c>
      <c r="M269" s="847">
        <v>120</v>
      </c>
      <c r="N269" s="843">
        <v>3938.91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1.2010000000000001</v>
      </c>
      <c r="U269" s="1156">
        <v>506899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1.202</v>
      </c>
      <c r="K270" s="1156">
        <v>464068</v>
      </c>
      <c r="M270" s="847">
        <v>117.5</v>
      </c>
      <c r="N270" s="843">
        <v>3947.8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1.21</v>
      </c>
      <c r="U270" s="1156">
        <v>489015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1.29</v>
      </c>
      <c r="K271" s="1156">
        <v>561828</v>
      </c>
      <c r="M271" s="847">
        <v>120.4</v>
      </c>
      <c r="N271" s="843">
        <v>3945.23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1.248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1.109</v>
      </c>
      <c r="K272" s="1155">
        <v>418699</v>
      </c>
      <c r="M272" s="857">
        <v>117.3</v>
      </c>
      <c r="N272" s="853">
        <v>4035.29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1.179</v>
      </c>
      <c r="U272" s="1155">
        <v>509242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1.25</v>
      </c>
      <c r="K273" s="1156">
        <v>512049</v>
      </c>
      <c r="M273" s="847">
        <v>130.69999999999999</v>
      </c>
      <c r="N273" s="843">
        <v>3987.13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1.2669999999999999</v>
      </c>
      <c r="U273" s="1156">
        <v>533510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1.4339999999999999</v>
      </c>
      <c r="K274" s="1156">
        <v>591979</v>
      </c>
      <c r="M274" s="847">
        <v>118.5</v>
      </c>
      <c r="N274" s="843">
        <v>4021.18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1.236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1.1679999999999999</v>
      </c>
      <c r="K275" s="1156">
        <v>534593</v>
      </c>
      <c r="M275" s="847">
        <v>123.2</v>
      </c>
      <c r="N275" s="843">
        <v>3965.47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1.2250000000000001</v>
      </c>
      <c r="U275" s="1156">
        <v>511684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1.1519999999999999</v>
      </c>
      <c r="K276" s="1156">
        <v>484130</v>
      </c>
      <c r="M276" s="847">
        <v>125.3</v>
      </c>
      <c r="N276" s="843">
        <v>3932.24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1.2350000000000001</v>
      </c>
      <c r="U276" s="1156">
        <v>510992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1.3140000000000001</v>
      </c>
      <c r="K277" s="1156">
        <v>536506</v>
      </c>
      <c r="M277" s="847">
        <v>123.5</v>
      </c>
      <c r="N277" s="843">
        <v>3953.73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1.256</v>
      </c>
      <c r="U277" s="1156">
        <v>517691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1.2010000000000001</v>
      </c>
      <c r="K278" s="1156">
        <v>526965</v>
      </c>
      <c r="M278" s="847">
        <v>122.7</v>
      </c>
      <c r="N278" s="843">
        <v>3876.42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1.214</v>
      </c>
      <c r="U278" s="1156">
        <v>514436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1.169</v>
      </c>
      <c r="K279" s="1156">
        <v>487536</v>
      </c>
      <c r="M279" s="847">
        <v>121.6</v>
      </c>
      <c r="N279" s="843">
        <v>3930.85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1.242</v>
      </c>
      <c r="U279" s="1156">
        <v>497393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1.252</v>
      </c>
      <c r="K280" s="1156">
        <v>514768</v>
      </c>
      <c r="M280" s="847">
        <v>117.1</v>
      </c>
      <c r="N280" s="843">
        <v>3893.74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1.204</v>
      </c>
      <c r="U280" s="1156">
        <v>510323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1.179</v>
      </c>
      <c r="K281" s="1156">
        <v>512761</v>
      </c>
      <c r="M281" s="847">
        <v>122.4</v>
      </c>
      <c r="N281" s="843">
        <v>3864.13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1.2070000000000001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1.234</v>
      </c>
      <c r="K282" s="1156">
        <v>474680</v>
      </c>
      <c r="M282" s="847">
        <v>122.4</v>
      </c>
      <c r="N282" s="843">
        <v>3919.6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1.2490000000000001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1.2589999999999999</v>
      </c>
      <c r="K283" s="1157">
        <v>537752</v>
      </c>
      <c r="M283" s="852">
        <v>120.5</v>
      </c>
      <c r="N283" s="848">
        <v>3908.72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1.212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1.143</v>
      </c>
      <c r="K284" s="1156">
        <v>380184</v>
      </c>
      <c r="M284" s="847">
        <v>123.2</v>
      </c>
      <c r="N284" s="843">
        <v>3803.7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1.2070000000000001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1.212</v>
      </c>
      <c r="K285" s="1156">
        <v>505277</v>
      </c>
      <c r="M285" s="847">
        <v>121.3</v>
      </c>
      <c r="N285" s="843">
        <v>3820.93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1.2290000000000001</v>
      </c>
      <c r="U285" s="1156">
        <v>500937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1.385</v>
      </c>
      <c r="K286" s="1156">
        <v>555447</v>
      </c>
      <c r="M286" s="847">
        <v>118.7</v>
      </c>
      <c r="N286" s="843">
        <v>3784.43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1.1839999999999999</v>
      </c>
      <c r="U286" s="1156">
        <v>487147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1.111</v>
      </c>
      <c r="K287" s="1156">
        <v>504641</v>
      </c>
      <c r="M287" s="847">
        <v>119.7</v>
      </c>
      <c r="N287" s="843">
        <v>3841.64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1.1679999999999999</v>
      </c>
      <c r="U287" s="1156">
        <v>497261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1.111</v>
      </c>
      <c r="K288" s="1156">
        <v>457833</v>
      </c>
      <c r="M288" s="847">
        <v>117.9</v>
      </c>
      <c r="N288" s="843">
        <v>3777.58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1.1870000000000001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1.1910000000000001</v>
      </c>
      <c r="K289" s="1156">
        <v>500483</v>
      </c>
      <c r="M289" s="847">
        <v>117.2</v>
      </c>
      <c r="N289" s="843">
        <v>3747.26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1.145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1.1120000000000001</v>
      </c>
      <c r="K290" s="1156">
        <v>483545</v>
      </c>
      <c r="M290" s="847">
        <v>116.3</v>
      </c>
      <c r="N290" s="843">
        <v>3651.01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1.1240000000000001</v>
      </c>
      <c r="U290" s="1156">
        <v>482028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1.0840000000000001</v>
      </c>
      <c r="K291" s="1156">
        <v>462571</v>
      </c>
      <c r="M291" s="847">
        <v>115.1</v>
      </c>
      <c r="N291" s="843">
        <v>3696.3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1.161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1.175</v>
      </c>
      <c r="K292" s="1156">
        <v>490068</v>
      </c>
      <c r="M292" s="847">
        <v>114.3</v>
      </c>
      <c r="N292" s="843">
        <v>3711.34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1.1359999999999999</v>
      </c>
      <c r="U292" s="1156">
        <v>500059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1.0680000000000001</v>
      </c>
      <c r="K293" s="1156">
        <v>457676</v>
      </c>
      <c r="M293" s="847">
        <v>108.8</v>
      </c>
      <c r="N293" s="843">
        <v>3644.23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1.0920000000000001</v>
      </c>
      <c r="U293" s="1156">
        <v>444005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1.0589999999999999</v>
      </c>
      <c r="K294" s="1156">
        <v>434408</v>
      </c>
      <c r="M294" s="847">
        <v>104.4</v>
      </c>
      <c r="N294" s="843">
        <v>3663.39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1.073</v>
      </c>
      <c r="U294" s="1156">
        <v>457848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1.1160000000000001</v>
      </c>
      <c r="K295" s="1156">
        <v>496218</v>
      </c>
      <c r="M295" s="847">
        <v>110.9</v>
      </c>
      <c r="N295" s="843">
        <v>3647.6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1.0720000000000001</v>
      </c>
      <c r="U295" s="1156">
        <v>468496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1.026</v>
      </c>
      <c r="K296" s="1155">
        <v>405986</v>
      </c>
      <c r="M296" s="857">
        <v>107.9</v>
      </c>
      <c r="N296" s="853">
        <v>3603.98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1.0780000000000001</v>
      </c>
      <c r="U296" s="1155">
        <v>482689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1.052</v>
      </c>
      <c r="K297" s="1156">
        <v>442426</v>
      </c>
      <c r="M297" s="847">
        <v>107.6</v>
      </c>
      <c r="N297" s="843">
        <v>3629.92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1.0629999999999999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1.2909999999999999</v>
      </c>
      <c r="K298" s="1156">
        <v>562179</v>
      </c>
      <c r="M298" s="847">
        <v>112.1</v>
      </c>
      <c r="N298" s="843">
        <v>3640.79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1.097</v>
      </c>
      <c r="U298" s="1156">
        <v>499096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1.034</v>
      </c>
      <c r="K299" s="1156">
        <v>507632</v>
      </c>
      <c r="M299" s="847">
        <v>109.2</v>
      </c>
      <c r="N299" s="843">
        <v>3627.5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1.0900000000000001</v>
      </c>
      <c r="U299" s="1156">
        <v>490228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1.034</v>
      </c>
      <c r="K300" s="1156">
        <v>477867</v>
      </c>
      <c r="M300" s="847">
        <v>109.3</v>
      </c>
      <c r="N300" s="843">
        <v>3613.58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1.103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1.107</v>
      </c>
      <c r="K301" s="1156">
        <v>511289</v>
      </c>
      <c r="M301" s="847">
        <v>109.5</v>
      </c>
      <c r="N301" s="843">
        <v>3619.51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1.071</v>
      </c>
      <c r="U301" s="1156">
        <v>502417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1.125</v>
      </c>
      <c r="K302" s="1156">
        <v>494809</v>
      </c>
      <c r="M302" s="847">
        <v>113</v>
      </c>
      <c r="N302" s="843">
        <v>3678.35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1.1359999999999999</v>
      </c>
      <c r="U302" s="1156">
        <v>482674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1.026</v>
      </c>
      <c r="K303" s="1156">
        <v>503993</v>
      </c>
      <c r="M303" s="847">
        <v>113.7</v>
      </c>
      <c r="N303" s="843">
        <v>3659.5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1.1080000000000001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1.1539999999999999</v>
      </c>
      <c r="K304" s="1156">
        <v>498340</v>
      </c>
      <c r="M304" s="847">
        <v>114.4</v>
      </c>
      <c r="N304" s="843">
        <v>3624.26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1.1160000000000001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1.141</v>
      </c>
      <c r="K305" s="1156">
        <v>511578</v>
      </c>
      <c r="M305" s="847">
        <v>115.8</v>
      </c>
      <c r="N305" s="843">
        <v>3709.29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1.1639999999999999</v>
      </c>
      <c r="U305" s="1156">
        <v>495027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1.1519999999999999</v>
      </c>
      <c r="K306" s="1156">
        <v>482255</v>
      </c>
      <c r="M306" s="847">
        <v>117.5</v>
      </c>
      <c r="N306" s="843">
        <v>3653.1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1.17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1.214</v>
      </c>
      <c r="K307" s="1157">
        <v>525872</v>
      </c>
      <c r="M307" s="852">
        <v>118</v>
      </c>
      <c r="N307" s="848">
        <v>3630.45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1.1659999999999999</v>
      </c>
      <c r="U307" s="1157">
        <v>490741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1.133</v>
      </c>
      <c r="K308" s="1156">
        <v>404154</v>
      </c>
      <c r="M308" s="847">
        <v>118.4</v>
      </c>
      <c r="N308" s="843">
        <v>3696.99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1.19</v>
      </c>
      <c r="U308" s="1156">
        <v>478433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1.119</v>
      </c>
      <c r="K309" s="1156">
        <v>498016</v>
      </c>
      <c r="M309" s="847">
        <v>114.6</v>
      </c>
      <c r="N309" s="843">
        <v>3688.53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1.1259999999999999</v>
      </c>
      <c r="U309" s="1156">
        <v>508907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1.3380000000000001</v>
      </c>
      <c r="K310" s="1156">
        <v>550717</v>
      </c>
      <c r="M310" s="847">
        <v>116.3</v>
      </c>
      <c r="N310" s="843">
        <v>3647.88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1.1259999999999999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1.1040000000000001</v>
      </c>
      <c r="K311" s="1156">
        <v>509076</v>
      </c>
      <c r="M311" s="847">
        <v>113.8</v>
      </c>
      <c r="N311" s="843">
        <v>3605.16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1.1659999999999999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1.0880000000000001</v>
      </c>
      <c r="K312" s="1156">
        <v>489959</v>
      </c>
      <c r="M312" s="847">
        <v>113.7</v>
      </c>
      <c r="N312" s="843">
        <v>3595.53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1.163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1.179</v>
      </c>
      <c r="K313" s="1156">
        <v>515139</v>
      </c>
      <c r="M313" s="847">
        <v>111.4</v>
      </c>
      <c r="N313" s="843">
        <v>3592.46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1.1439999999999999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1.1399999999999999</v>
      </c>
      <c r="K314" s="1156">
        <v>515432</v>
      </c>
      <c r="M314" s="847">
        <v>110.8</v>
      </c>
      <c r="N314" s="843">
        <v>3551.42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1.1519999999999999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1.004</v>
      </c>
      <c r="K315" s="1156">
        <v>502106</v>
      </c>
      <c r="M315" s="847">
        <v>109.4</v>
      </c>
      <c r="N315" s="843">
        <v>3500.09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1.0940000000000001</v>
      </c>
      <c r="U315" s="1156">
        <v>523931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1.194</v>
      </c>
      <c r="K316" s="1156">
        <v>503258</v>
      </c>
      <c r="M316" s="847">
        <v>111.8</v>
      </c>
      <c r="N316" s="843">
        <v>3527.84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1.1579999999999999</v>
      </c>
      <c r="U316" s="1156">
        <v>510050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1.1910000000000001</v>
      </c>
      <c r="K317" s="1156">
        <v>560414</v>
      </c>
      <c r="M317" s="847">
        <v>116.8</v>
      </c>
      <c r="N317" s="843">
        <v>3550.29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1.2110000000000001</v>
      </c>
      <c r="U317" s="1156">
        <v>538888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1.111</v>
      </c>
      <c r="K318" s="1156">
        <v>508542</v>
      </c>
      <c r="M318" s="847">
        <v>112.8</v>
      </c>
      <c r="N318" s="843">
        <v>3520.62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1.125</v>
      </c>
      <c r="U318" s="1156">
        <v>536215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1.216</v>
      </c>
      <c r="K319" s="1156">
        <v>614496</v>
      </c>
      <c r="M319" s="847">
        <v>113.2</v>
      </c>
      <c r="N319" s="843">
        <v>3538.65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1.167</v>
      </c>
      <c r="U319" s="1156">
        <v>554583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1.1220000000000001</v>
      </c>
      <c r="K320" s="1155">
        <v>489063</v>
      </c>
      <c r="M320" s="857">
        <v>117.9</v>
      </c>
      <c r="N320" s="853">
        <v>3525.29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1.1830000000000001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1.139</v>
      </c>
      <c r="K321" s="1156">
        <v>472929</v>
      </c>
      <c r="M321" s="847">
        <v>113.8</v>
      </c>
      <c r="N321" s="843">
        <v>3541.95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1.141</v>
      </c>
      <c r="U321" s="1156">
        <v>484042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1.4019999999999999</v>
      </c>
      <c r="K322" s="1156">
        <v>589504</v>
      </c>
      <c r="M322" s="847">
        <v>113.6</v>
      </c>
      <c r="N322" s="843">
        <v>3551.22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1.175</v>
      </c>
      <c r="U322" s="1156">
        <v>529313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1.0740000000000001</v>
      </c>
      <c r="K323" s="1156">
        <v>557356</v>
      </c>
      <c r="M323" s="847">
        <v>110.9</v>
      </c>
      <c r="N323" s="843">
        <v>3458.05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1.133</v>
      </c>
      <c r="U323" s="1156">
        <v>536630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1.0409999999999999</v>
      </c>
      <c r="K324" s="1156">
        <v>491470</v>
      </c>
      <c r="M324" s="847">
        <v>112.9</v>
      </c>
      <c r="N324" s="843">
        <v>3328.77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1.115</v>
      </c>
      <c r="U324" s="1156">
        <v>528707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1.159</v>
      </c>
      <c r="K325" s="1156">
        <v>531321</v>
      </c>
      <c r="M325" s="847">
        <v>109.4</v>
      </c>
      <c r="N325" s="843">
        <v>3442.05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1.1240000000000001</v>
      </c>
      <c r="U325" s="1156">
        <v>513962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1.137</v>
      </c>
      <c r="K326" s="1156">
        <v>545400</v>
      </c>
      <c r="M326" s="847">
        <v>113.6</v>
      </c>
      <c r="N326" s="843">
        <v>3425.5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1.155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0.99399999999999999</v>
      </c>
      <c r="K327" s="1156">
        <v>484620</v>
      </c>
      <c r="M327" s="847">
        <v>111.4</v>
      </c>
      <c r="N327" s="843">
        <v>3396.61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1.0860000000000001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1.143</v>
      </c>
      <c r="K328" s="1156">
        <v>504071</v>
      </c>
      <c r="M328" s="847">
        <v>112.7</v>
      </c>
      <c r="N328" s="843">
        <v>3347.47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1.1100000000000001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1.089</v>
      </c>
      <c r="K329" s="1156">
        <v>536580</v>
      </c>
      <c r="M329" s="847">
        <v>111.9</v>
      </c>
      <c r="N329" s="843">
        <v>3340.93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1.1020000000000001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1.0609999999999999</v>
      </c>
      <c r="K330" s="1156">
        <v>473615</v>
      </c>
      <c r="M330" s="847">
        <v>109.9</v>
      </c>
      <c r="N330" s="843">
        <v>3399.25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1.069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1.123</v>
      </c>
      <c r="K331" s="1157">
        <v>544442</v>
      </c>
      <c r="M331" s="852">
        <v>108.9</v>
      </c>
      <c r="N331" s="848">
        <v>3322.22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0.996</v>
      </c>
      <c r="K332" s="1156">
        <v>407506</v>
      </c>
      <c r="M332" s="857">
        <v>111.1</v>
      </c>
      <c r="N332" s="853">
        <v>3326.05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1.0569999999999999</v>
      </c>
      <c r="U332" s="1155">
        <v>495138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1.113</v>
      </c>
      <c r="K333" s="1156">
        <v>483612</v>
      </c>
      <c r="M333" s="847">
        <v>110.8</v>
      </c>
      <c r="N333" s="843">
        <v>3344.34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1.109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1.29</v>
      </c>
      <c r="K334" s="1156">
        <v>536363</v>
      </c>
      <c r="M334" s="847">
        <v>110.7</v>
      </c>
      <c r="N334" s="843">
        <v>3323.57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1.08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1.0029999999999999</v>
      </c>
      <c r="K335" s="1156">
        <v>494829</v>
      </c>
      <c r="M335" s="847">
        <v>111.8</v>
      </c>
      <c r="N335" s="859">
        <v>3537.53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1.0569999999999999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0.98599999999999999</v>
      </c>
      <c r="K336" s="1156">
        <v>415353</v>
      </c>
      <c r="M336" s="847">
        <v>111.8</v>
      </c>
      <c r="N336" s="859">
        <v>3469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1.0589999999999999</v>
      </c>
      <c r="U336" s="1156">
        <v>456396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1.1200000000000001</v>
      </c>
      <c r="K337" s="1156">
        <v>492599</v>
      </c>
      <c r="M337" s="847">
        <v>111.7</v>
      </c>
      <c r="N337" s="859">
        <v>3494.85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1.0840000000000001</v>
      </c>
      <c r="U337" s="1156">
        <v>471011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1.018</v>
      </c>
      <c r="K338" s="1156">
        <v>463730</v>
      </c>
      <c r="M338" s="847">
        <v>110.2</v>
      </c>
      <c r="N338" s="859">
        <v>3537.82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1.0409999999999999</v>
      </c>
      <c r="U338" s="1156">
        <v>462844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0.95699999999999996</v>
      </c>
      <c r="K339" s="1156">
        <v>433785</v>
      </c>
      <c r="M339" s="847">
        <v>109.5</v>
      </c>
      <c r="N339" s="859">
        <v>3506.51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1.046</v>
      </c>
      <c r="U339" s="1156">
        <v>451230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1.135</v>
      </c>
      <c r="K340" s="1158">
        <v>462610</v>
      </c>
      <c r="M340" s="866">
        <v>114.9</v>
      </c>
      <c r="N340" s="867">
        <v>3550.26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1.107</v>
      </c>
      <c r="U340" s="1158">
        <v>464239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1.0189999999999999</v>
      </c>
      <c r="K341" s="1156">
        <v>456663</v>
      </c>
      <c r="M341" s="847">
        <v>109.9</v>
      </c>
      <c r="N341" s="859">
        <v>3566.26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1.0249999999999999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1.0740000000000001</v>
      </c>
      <c r="K342" s="1156">
        <v>467651</v>
      </c>
      <c r="M342" s="847">
        <v>111.6</v>
      </c>
      <c r="N342" s="859">
        <v>3461.23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1.0760000000000001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1.1100000000000001</v>
      </c>
      <c r="K343" s="1156">
        <v>541047</v>
      </c>
      <c r="M343" s="852">
        <v>111.8</v>
      </c>
      <c r="N343" s="880">
        <v>3724.87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1.0680000000000001</v>
      </c>
      <c r="U343" s="1157">
        <v>486107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0.96599999999999997</v>
      </c>
      <c r="K344" s="1155">
        <v>385745</v>
      </c>
      <c r="M344" s="847">
        <v>108.1</v>
      </c>
      <c r="N344" s="859">
        <v>3682.29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1.0309999999999999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1.107</v>
      </c>
      <c r="K345" s="1156">
        <v>536520</v>
      </c>
      <c r="M345" s="847">
        <v>113.5</v>
      </c>
      <c r="N345" s="859">
        <v>3553.17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1.0940000000000001</v>
      </c>
      <c r="U345" s="1156">
        <v>553528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1.3149999999999999</v>
      </c>
      <c r="K346" s="1156">
        <v>579927</v>
      </c>
      <c r="M346" s="847">
        <v>113.1</v>
      </c>
      <c r="N346" s="859">
        <v>3589.71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1.105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1.0309999999999999</v>
      </c>
      <c r="K347" s="1156">
        <v>503472</v>
      </c>
      <c r="M347" s="847">
        <v>114.6</v>
      </c>
      <c r="N347" s="859">
        <v>3729.67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1.083</v>
      </c>
      <c r="U347" s="1156">
        <v>501729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1.0169999999999999</v>
      </c>
      <c r="K348" s="1156">
        <v>466334</v>
      </c>
      <c r="M348" s="847">
        <v>112.9</v>
      </c>
      <c r="N348" s="859">
        <v>3643.34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1.097</v>
      </c>
      <c r="U348" s="1156">
        <v>501487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1.1439999999999999</v>
      </c>
      <c r="K349" s="1156">
        <v>531014</v>
      </c>
      <c r="M349" s="847">
        <v>114.1</v>
      </c>
      <c r="N349" s="859">
        <v>3459.08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1.1080000000000001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1.0429999999999999</v>
      </c>
      <c r="K350" s="1156">
        <v>511423</v>
      </c>
      <c r="M350" s="847">
        <v>113.7</v>
      </c>
      <c r="N350" s="859">
        <v>3537.39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1.075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1.0229999999999999</v>
      </c>
      <c r="K351" s="1156">
        <v>509954</v>
      </c>
      <c r="M351" s="847">
        <v>117.2</v>
      </c>
      <c r="N351" s="859">
        <v>3538.9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1.1120000000000001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1.1120000000000001</v>
      </c>
      <c r="K352" s="1156">
        <v>542069</v>
      </c>
      <c r="M352" s="847">
        <v>113.5</v>
      </c>
      <c r="N352" s="859">
        <v>3491.55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1.0880000000000001</v>
      </c>
      <c r="U352" s="1156">
        <v>541057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1.087</v>
      </c>
      <c r="K353" s="1156">
        <v>516258</v>
      </c>
      <c r="M353" s="847">
        <v>116</v>
      </c>
      <c r="N353" s="859">
        <v>3545.01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1.0840000000000001</v>
      </c>
      <c r="U353" s="1156">
        <v>512117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1.123</v>
      </c>
      <c r="K354" s="1156">
        <v>562256</v>
      </c>
      <c r="M354" s="847">
        <v>116.6</v>
      </c>
      <c r="N354" s="859">
        <v>3528.96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1.1220000000000001</v>
      </c>
      <c r="U354" s="1156">
        <v>562336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1.1459999999999999</v>
      </c>
      <c r="K355" s="1157">
        <v>594718</v>
      </c>
      <c r="M355" s="847">
        <v>116.1</v>
      </c>
      <c r="N355" s="859">
        <v>3575.52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1.103</v>
      </c>
      <c r="U355" s="1156">
        <v>543781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1.024</v>
      </c>
      <c r="K356" s="1155">
        <v>457725</v>
      </c>
      <c r="M356" s="857">
        <v>114.7</v>
      </c>
      <c r="N356" s="877">
        <v>3487.94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1.0980000000000001</v>
      </c>
      <c r="U356" s="1155">
        <v>549428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1.06</v>
      </c>
      <c r="K357" s="1156">
        <v>495320</v>
      </c>
      <c r="M357" s="847">
        <v>115.9</v>
      </c>
      <c r="N357" s="859">
        <v>3429.26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1.044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1.2809999999999999</v>
      </c>
      <c r="K358" s="1156">
        <v>630594</v>
      </c>
      <c r="M358" s="847">
        <v>120.5</v>
      </c>
      <c r="N358" s="859">
        <v>3435.4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1.079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1.1120000000000001</v>
      </c>
      <c r="K359" s="1156">
        <v>537260</v>
      </c>
      <c r="M359" s="847">
        <v>125.4</v>
      </c>
      <c r="N359" s="859">
        <v>3328.38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1.163</v>
      </c>
      <c r="U359" s="1156">
        <v>542835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1.028</v>
      </c>
      <c r="K360" s="1156">
        <v>522294</v>
      </c>
      <c r="M360" s="847">
        <v>115.9</v>
      </c>
      <c r="N360" s="859">
        <v>3476.28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1.115</v>
      </c>
      <c r="U360" s="1156">
        <v>562927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1.1180000000000001</v>
      </c>
      <c r="K361" s="1156">
        <v>587721</v>
      </c>
      <c r="M361" s="847">
        <v>117.9</v>
      </c>
      <c r="N361" s="859">
        <v>3455.7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1.087</v>
      </c>
      <c r="U361" s="1156">
        <v>557220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1.0649999999999999</v>
      </c>
      <c r="K362" s="1156">
        <v>532486</v>
      </c>
      <c r="M362" s="847">
        <v>115.9</v>
      </c>
      <c r="N362" s="859">
        <v>3532.9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1.105</v>
      </c>
      <c r="U362" s="1156">
        <v>535091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1.042</v>
      </c>
      <c r="K363" s="1156">
        <v>562735</v>
      </c>
      <c r="M363" s="847">
        <v>115.3</v>
      </c>
      <c r="N363" s="859">
        <v>3529.34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1.1279999999999999</v>
      </c>
      <c r="U363" s="1156">
        <v>583279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1.1060000000000001</v>
      </c>
      <c r="K364" s="1156">
        <v>482074</v>
      </c>
      <c r="M364" s="847">
        <v>116.7</v>
      </c>
      <c r="N364" s="859">
        <v>3316.55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1.0860000000000001</v>
      </c>
      <c r="U364" s="1156">
        <v>492748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1.159</v>
      </c>
      <c r="K365" s="1156">
        <v>573616</v>
      </c>
      <c r="M365" s="847">
        <v>120.6</v>
      </c>
      <c r="N365" s="859">
        <v>3439.82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1.1419999999999999</v>
      </c>
      <c r="U365" s="1156">
        <v>551964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1.0960000000000001</v>
      </c>
      <c r="K366" s="1156">
        <v>543911</v>
      </c>
      <c r="M366" s="847">
        <v>115.4</v>
      </c>
      <c r="N366" s="859">
        <v>3478.03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1.093</v>
      </c>
      <c r="U366" s="1156">
        <v>543265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1.0620000000000001</v>
      </c>
      <c r="K367" s="1157">
        <v>557400</v>
      </c>
      <c r="M367" s="852">
        <v>113.9</v>
      </c>
      <c r="N367" s="880">
        <v>3526.55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1.018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0.97899999999999998</v>
      </c>
      <c r="K368" s="1156">
        <v>439203</v>
      </c>
      <c r="M368" s="847">
        <v>110.3</v>
      </c>
      <c r="N368" s="859">
        <v>3602.07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1.0489999999999999</v>
      </c>
      <c r="U368" s="1156">
        <v>525994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1.0549999999999999</v>
      </c>
      <c r="K369" s="1156">
        <v>545246</v>
      </c>
      <c r="M369" s="847">
        <v>114.3</v>
      </c>
      <c r="N369" s="859">
        <v>3609.14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1.0409999999999999</v>
      </c>
      <c r="U369" s="1156">
        <v>570540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1.171</v>
      </c>
      <c r="K370" s="1156">
        <v>623974</v>
      </c>
      <c r="M370" s="847">
        <v>109.4</v>
      </c>
      <c r="N370" s="859">
        <v>3639.15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0.99199999999999999</v>
      </c>
      <c r="U370" s="1156">
        <v>540128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1.004</v>
      </c>
      <c r="K371" s="1156">
        <v>527994</v>
      </c>
      <c r="M371" s="847">
        <v>110.5</v>
      </c>
      <c r="N371" s="859">
        <v>3676.95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1.042</v>
      </c>
      <c r="U371" s="1156">
        <v>527977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0.98099999999999998</v>
      </c>
      <c r="K372" s="1156">
        <v>469507</v>
      </c>
      <c r="M372" s="847">
        <v>113.1</v>
      </c>
      <c r="N372" s="859">
        <v>3858.01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1.0720000000000001</v>
      </c>
      <c r="U372" s="1156">
        <v>502735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1.073</v>
      </c>
      <c r="K373" s="1156">
        <v>532439</v>
      </c>
      <c r="M373" s="847">
        <v>113.6</v>
      </c>
      <c r="N373" s="859">
        <v>3539.56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1.05</v>
      </c>
      <c r="U373" s="1156">
        <v>515654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1.1100000000000001</v>
      </c>
      <c r="K374" s="1156">
        <v>538493</v>
      </c>
      <c r="M374" s="847">
        <v>119.3</v>
      </c>
      <c r="N374" s="859">
        <v>3414.1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1.157</v>
      </c>
      <c r="U374" s="1156">
        <v>527963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0.93100000000000005</v>
      </c>
      <c r="K375" s="1156">
        <v>470999</v>
      </c>
      <c r="M375" s="847">
        <v>108.7</v>
      </c>
      <c r="N375" s="859">
        <v>3303.26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1.0029999999999999</v>
      </c>
      <c r="U375" s="1156">
        <v>489693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1.0429999999999999</v>
      </c>
      <c r="K376" s="1156">
        <v>489807</v>
      </c>
      <c r="M376" s="847">
        <v>110.5</v>
      </c>
      <c r="N376" s="859">
        <v>3393.64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1.026</v>
      </c>
      <c r="U376" s="1156">
        <v>504721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1.0229999999999999</v>
      </c>
      <c r="K377" s="1156">
        <v>497193</v>
      </c>
      <c r="M377" s="847">
        <v>107</v>
      </c>
      <c r="N377" s="859">
        <v>3468.35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0.995</v>
      </c>
      <c r="K378" s="1156">
        <v>479406</v>
      </c>
      <c r="M378" s="847">
        <v>105.3</v>
      </c>
      <c r="N378" s="859">
        <v>3209.85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0.99299999999999999</v>
      </c>
      <c r="U378" s="1156">
        <v>477189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1.0649999999999999</v>
      </c>
      <c r="K379" s="1156">
        <v>519634</v>
      </c>
      <c r="M379" s="847">
        <v>108.2</v>
      </c>
      <c r="N379" s="859">
        <v>3534.02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1.0149999999999999</v>
      </c>
      <c r="U379" s="1156">
        <v>484381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1.0249999999999999</v>
      </c>
      <c r="K380" s="1155">
        <v>393930</v>
      </c>
      <c r="M380" s="857">
        <v>108.7</v>
      </c>
      <c r="N380" s="877">
        <v>3119.92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1.099</v>
      </c>
      <c r="U380" s="1155">
        <v>470179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1.032</v>
      </c>
      <c r="K381" s="1156">
        <v>476070</v>
      </c>
      <c r="M381" s="847">
        <v>104.6</v>
      </c>
      <c r="N381" s="859">
        <v>3525.26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1.0249999999999999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1.2629999999999999</v>
      </c>
      <c r="K382" s="1156">
        <v>543150</v>
      </c>
      <c r="M382" s="847">
        <v>111.9</v>
      </c>
      <c r="N382" s="859">
        <v>3259.57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1.071</v>
      </c>
      <c r="U382" s="1156">
        <v>475920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0.90800000000000003</v>
      </c>
      <c r="K383" s="1156">
        <v>461902</v>
      </c>
      <c r="M383" s="847">
        <v>92.9</v>
      </c>
      <c r="N383" s="859">
        <v>3072.92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0.93799999999999994</v>
      </c>
      <c r="U383" s="1156">
        <v>460304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0.83699999999999997</v>
      </c>
      <c r="K384" s="1156">
        <v>365080</v>
      </c>
      <c r="M384" s="847">
        <v>92.2</v>
      </c>
      <c r="N384" s="859">
        <v>3018.2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0.92300000000000004</v>
      </c>
      <c r="U384" s="1156">
        <v>401479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0.96499999999999997</v>
      </c>
      <c r="K385" s="1156">
        <v>415368</v>
      </c>
      <c r="M385" s="847">
        <v>91.6</v>
      </c>
      <c r="N385" s="859">
        <v>3075.53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0.94799999999999995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0.92500000000000004</v>
      </c>
      <c r="K386" s="1156">
        <v>444165</v>
      </c>
      <c r="M386" s="847">
        <v>94</v>
      </c>
      <c r="N386" s="859">
        <v>3036.9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0.96399999999999997</v>
      </c>
      <c r="U386" s="1156">
        <v>431059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0.91200000000000003</v>
      </c>
      <c r="K387" s="1156">
        <v>411120</v>
      </c>
      <c r="M387" s="847">
        <v>100.9</v>
      </c>
      <c r="N387" s="859">
        <v>3185.48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0.98099999999999998</v>
      </c>
      <c r="U387" s="1156">
        <v>437996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0.996</v>
      </c>
      <c r="K388" s="1156">
        <v>435006</v>
      </c>
      <c r="M388" s="847">
        <v>96.9</v>
      </c>
      <c r="N388" s="859">
        <v>3139.91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0.97799999999999998</v>
      </c>
      <c r="U388" s="1156">
        <v>432175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1.0469999999999999</v>
      </c>
      <c r="K389" s="1156">
        <v>494062</v>
      </c>
      <c r="M389" s="847">
        <v>100.7</v>
      </c>
      <c r="N389" s="859">
        <v>3182.67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1.014</v>
      </c>
      <c r="U389" s="1156">
        <v>465097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0.98499999999999999</v>
      </c>
      <c r="K390" s="1156">
        <v>442978</v>
      </c>
      <c r="M390" s="847">
        <v>100.8</v>
      </c>
      <c r="N390" s="859">
        <v>3273.97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0.98599999999999999</v>
      </c>
      <c r="U390" s="1156">
        <v>455735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1.095</v>
      </c>
      <c r="K391" s="1157">
        <v>540090</v>
      </c>
      <c r="M391" s="852">
        <v>102.9</v>
      </c>
      <c r="N391" s="880">
        <v>3197.57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1.036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817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0.97399999999999998</v>
      </c>
      <c r="K392" s="1156">
        <v>418528</v>
      </c>
      <c r="M392" s="847">
        <v>103.9</v>
      </c>
      <c r="N392" s="859">
        <v>3173.58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1.0449999999999999</v>
      </c>
      <c r="U392" s="1156">
        <v>513686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1.0529999999999999</v>
      </c>
      <c r="K393" s="1156">
        <v>464610</v>
      </c>
      <c r="M393" s="847">
        <v>103</v>
      </c>
      <c r="N393" s="859">
        <v>3336.94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1.0509999999999999</v>
      </c>
      <c r="U393" s="1156">
        <v>491254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1.2889999999999999</v>
      </c>
      <c r="K394" s="1156">
        <v>603135</v>
      </c>
      <c r="M394" s="847">
        <v>104.3</v>
      </c>
      <c r="N394" s="859">
        <v>3330.59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1.0920000000000001</v>
      </c>
      <c r="U394" s="1156">
        <v>516925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1.075</v>
      </c>
      <c r="K395" s="1156">
        <v>571833</v>
      </c>
      <c r="M395" s="847">
        <v>104.1</v>
      </c>
      <c r="N395" s="859">
        <v>3539.91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1.109</v>
      </c>
      <c r="U395" s="1156">
        <v>573643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0.97499999999999998</v>
      </c>
      <c r="K396" s="1156">
        <v>470255</v>
      </c>
      <c r="M396" s="847">
        <v>103.7</v>
      </c>
      <c r="N396" s="859">
        <v>3362.46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1.083</v>
      </c>
      <c r="U396" s="1156">
        <v>524329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1.1180000000000001</v>
      </c>
      <c r="K397" s="1156">
        <v>591995</v>
      </c>
      <c r="M397" s="847">
        <v>102.8</v>
      </c>
      <c r="N397" s="859">
        <v>3421.65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1.103</v>
      </c>
      <c r="U397" s="1156">
        <v>554526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1.0449999999999999</v>
      </c>
      <c r="K398" s="1156">
        <v>539954</v>
      </c>
      <c r="M398" s="847">
        <v>103.3</v>
      </c>
      <c r="N398" s="859">
        <v>3480.71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1.089</v>
      </c>
      <c r="U398" s="1156">
        <v>526410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1.03</v>
      </c>
      <c r="K399" s="1156">
        <v>525659</v>
      </c>
      <c r="M399" s="847">
        <v>101.1</v>
      </c>
      <c r="N399" s="859">
        <v>3056.16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1.107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1.129</v>
      </c>
      <c r="K400" s="1156">
        <v>559620</v>
      </c>
      <c r="M400" s="847">
        <v>98.5</v>
      </c>
      <c r="N400" s="859">
        <v>3683.35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1.103</v>
      </c>
      <c r="U400" s="1156">
        <v>556504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1.198</v>
      </c>
      <c r="K401" s="1156">
        <v>601322</v>
      </c>
      <c r="M401" s="847">
        <v>101.1</v>
      </c>
      <c r="N401" s="859">
        <v>3558.56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1.157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1.1739999999999999</v>
      </c>
      <c r="K402" s="1156">
        <v>577671</v>
      </c>
      <c r="M402" s="847">
        <v>100.8</v>
      </c>
      <c r="N402" s="859">
        <v>3484.58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1.179</v>
      </c>
      <c r="U402" s="1156">
        <v>582925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1.2090000000000001</v>
      </c>
      <c r="K403" s="1156">
        <v>646362</v>
      </c>
      <c r="M403" s="847">
        <v>98.5</v>
      </c>
      <c r="N403" s="859">
        <v>3486.26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1.137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902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1.0489999999999999</v>
      </c>
      <c r="K404" s="1155">
        <v>476153.38699999999</v>
      </c>
      <c r="M404" s="857">
        <v>100.1</v>
      </c>
      <c r="N404" s="877">
        <v>3517.12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1.1279999999999999</v>
      </c>
      <c r="U404" s="1155">
        <v>595682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1.1140000000000001</v>
      </c>
      <c r="K405" s="1156">
        <v>567027.06200000003</v>
      </c>
      <c r="M405" s="847">
        <v>103.3</v>
      </c>
      <c r="N405" s="859">
        <v>3418.12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1.117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1.319</v>
      </c>
      <c r="K406" s="1156">
        <v>720846.24400000006</v>
      </c>
      <c r="M406" s="847">
        <v>100.5</v>
      </c>
      <c r="N406" s="859">
        <v>3457.9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1.1120000000000001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1.1339999999999999</v>
      </c>
      <c r="K407" s="1156">
        <v>627012.41399999999</v>
      </c>
      <c r="M407" s="847">
        <v>102.1</v>
      </c>
      <c r="N407" s="859">
        <v>3337.11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1.171</v>
      </c>
      <c r="U407" s="1156">
        <v>627420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1.036</v>
      </c>
      <c r="K408" s="1156">
        <v>619192.054</v>
      </c>
      <c r="M408" s="847">
        <v>99.5</v>
      </c>
      <c r="N408" s="859">
        <v>3479.05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1.155</v>
      </c>
      <c r="U408" s="1156">
        <v>691345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1.1879999999999999</v>
      </c>
      <c r="K409" s="1156">
        <v>712590.43900000001</v>
      </c>
      <c r="M409" s="847">
        <v>101.9</v>
      </c>
      <c r="N409" s="859">
        <v>3461.56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1.1739999999999999</v>
      </c>
      <c r="U409" s="1156">
        <v>669126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1.143</v>
      </c>
      <c r="K410" s="1156">
        <v>664569.65399999998</v>
      </c>
      <c r="M410" s="847">
        <v>102.6</v>
      </c>
      <c r="N410" s="859">
        <v>3520.64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1.1919999999999999</v>
      </c>
      <c r="U410" s="1156">
        <v>656029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1.107</v>
      </c>
      <c r="K411" s="1156">
        <v>672129.25199999998</v>
      </c>
      <c r="M411" s="847">
        <v>102.9</v>
      </c>
      <c r="N411" s="859">
        <v>3553.78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1.19</v>
      </c>
      <c r="U411" s="1156">
        <v>690361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1.2350000000000001</v>
      </c>
      <c r="K412" s="1156">
        <v>694891.076</v>
      </c>
      <c r="M412" s="847">
        <v>104.9</v>
      </c>
      <c r="N412" s="859">
        <v>3291.95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1.202</v>
      </c>
      <c r="U412" s="1156">
        <v>687169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1.2010000000000001</v>
      </c>
      <c r="K413" s="1156">
        <v>742625.23900000006</v>
      </c>
      <c r="M413" s="847">
        <v>103.3</v>
      </c>
      <c r="N413" s="859">
        <v>3428.33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1.161</v>
      </c>
      <c r="U413" s="1156">
        <v>714557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1.1890000000000001</v>
      </c>
      <c r="K414" s="1156">
        <v>738226.44700000004</v>
      </c>
      <c r="M414" s="847">
        <v>103.6</v>
      </c>
      <c r="N414" s="859">
        <v>3490.79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1.1950000000000001</v>
      </c>
      <c r="U414" s="1156">
        <v>733668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1.2589999999999999</v>
      </c>
      <c r="K415" s="1156">
        <v>747465.76699999999</v>
      </c>
      <c r="M415" s="847">
        <v>103.6</v>
      </c>
      <c r="N415" s="859">
        <v>3565.84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1.179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1218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1.0569999999999999</v>
      </c>
      <c r="K416" s="1646">
        <v>532587.89500000002</v>
      </c>
      <c r="M416" s="1650">
        <v>99</v>
      </c>
      <c r="N416" s="906">
        <v>3440.77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1.1379999999999999</v>
      </c>
      <c r="U416" s="1646">
        <v>670023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1.1359999999999999</v>
      </c>
      <c r="K417" s="1647">
        <v>656434.91300000006</v>
      </c>
      <c r="M417" s="1652">
        <v>99.6</v>
      </c>
      <c r="N417" s="878">
        <v>3429.37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1.1439999999999999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1.373</v>
      </c>
      <c r="K418" s="1647">
        <v>772936.495</v>
      </c>
      <c r="M418" s="1652">
        <v>100.7</v>
      </c>
      <c r="N418" s="878">
        <v>3425.76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1.155</v>
      </c>
      <c r="U418" s="1647">
        <v>665238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1.0900000000000001</v>
      </c>
      <c r="K419" s="1647">
        <v>703317.17800000007</v>
      </c>
      <c r="M419" s="1652">
        <v>95.8</v>
      </c>
      <c r="N419" s="878">
        <v>2832.21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1.1279999999999999</v>
      </c>
      <c r="U419" s="1647">
        <v>722225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1.014</v>
      </c>
      <c r="K420" s="1647">
        <v>611169.70299999998</v>
      </c>
      <c r="M420" s="1652">
        <v>96.9</v>
      </c>
      <c r="N420" s="878">
        <v>3572.31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1.1299999999999999</v>
      </c>
      <c r="U420" s="1647">
        <v>662075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1.25</v>
      </c>
      <c r="K421" s="1647">
        <v>715542.598</v>
      </c>
      <c r="M421" s="1652">
        <v>104.9</v>
      </c>
      <c r="N421" s="878">
        <v>3523.89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1.238</v>
      </c>
      <c r="U421" s="1647">
        <v>672159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1.08</v>
      </c>
      <c r="K422" s="1647">
        <v>700216.10499999998</v>
      </c>
      <c r="M422" s="1652">
        <v>96.5</v>
      </c>
      <c r="N422" s="878">
        <v>3382.09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1.125</v>
      </c>
      <c r="U422" s="1647">
        <v>698874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1.0580000000000001</v>
      </c>
      <c r="K423" s="1647">
        <v>668940.38399999996</v>
      </c>
      <c r="M423" s="1652">
        <v>96.4</v>
      </c>
      <c r="N423" s="878">
        <v>3381.62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1.1379999999999999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1.1519999999999999</v>
      </c>
      <c r="K424" s="1647">
        <v>739614.73699999996</v>
      </c>
      <c r="M424" s="1652">
        <v>95.8</v>
      </c>
      <c r="N424" s="878">
        <v>3561.88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1.1160000000000001</v>
      </c>
      <c r="U424" s="1647">
        <v>724944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1.127</v>
      </c>
      <c r="K425" s="1647">
        <v>710822.73400000005</v>
      </c>
      <c r="M425" s="1652">
        <v>95</v>
      </c>
      <c r="N425" s="878">
        <v>3204.32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1.089</v>
      </c>
      <c r="U425" s="1647">
        <v>684850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1.0900000000000001</v>
      </c>
      <c r="K426" s="1647">
        <v>694921.53599999996</v>
      </c>
      <c r="M426" s="1652">
        <v>94.5</v>
      </c>
      <c r="N426" s="878">
        <v>3146.25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1.095</v>
      </c>
      <c r="U426" s="1647">
        <v>694343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1.194</v>
      </c>
      <c r="K427" s="1649">
        <v>751409.97700000007</v>
      </c>
      <c r="M427" s="1653">
        <v>97.7</v>
      </c>
      <c r="N427" s="904">
        <v>3324.49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1.1180000000000001</v>
      </c>
      <c r="U427" s="1649">
        <v>690835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1421</v>
      </c>
      <c r="B428" s="701" t="s">
        <v>3</v>
      </c>
      <c r="C428" s="853">
        <v>93.5</v>
      </c>
      <c r="D428" s="2259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855">
        <v>2.8</v>
      </c>
      <c r="J428" s="1433">
        <v>1.0640000000000001</v>
      </c>
      <c r="K428" s="2253">
        <v>551467.94400000002</v>
      </c>
      <c r="M428" s="1650">
        <v>93.5</v>
      </c>
      <c r="N428" s="906">
        <v>3500.14</v>
      </c>
      <c r="O428" s="853">
        <v>356.71</v>
      </c>
      <c r="P428" s="853">
        <v>89.6</v>
      </c>
      <c r="Q428" s="854">
        <v>1115152.6000000001</v>
      </c>
      <c r="R428" s="855">
        <v>1.02</v>
      </c>
      <c r="S428" s="855">
        <v>2.8</v>
      </c>
      <c r="T428" s="1433">
        <v>1.1459999999999999</v>
      </c>
      <c r="U428" s="2253">
        <v>678862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0">
        <v>3283870.671035443</v>
      </c>
      <c r="E429" s="844">
        <v>280780</v>
      </c>
      <c r="F429" s="843">
        <v>95.9</v>
      </c>
      <c r="G429" s="844">
        <v>1089406.692</v>
      </c>
      <c r="H429" s="845">
        <v>1.02</v>
      </c>
      <c r="I429" s="845">
        <v>6.4</v>
      </c>
      <c r="J429" s="879">
        <v>1.2170000000000001</v>
      </c>
      <c r="K429" s="2254">
        <v>641642.68900000001</v>
      </c>
      <c r="M429" s="1652">
        <v>97</v>
      </c>
      <c r="N429" s="878">
        <v>3492.96</v>
      </c>
      <c r="O429" s="843">
        <v>287.95</v>
      </c>
      <c r="P429" s="843">
        <v>95.9</v>
      </c>
      <c r="Q429" s="844">
        <v>1109270.8999999999</v>
      </c>
      <c r="R429" s="845">
        <v>1.02</v>
      </c>
      <c r="S429" s="845">
        <v>6.4</v>
      </c>
      <c r="T429" s="879">
        <v>1.216</v>
      </c>
      <c r="U429" s="2254">
        <v>665268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98.4</v>
      </c>
      <c r="D430" s="2260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845">
        <v>4.3</v>
      </c>
      <c r="J430" s="879">
        <v>1.377</v>
      </c>
      <c r="K430" s="2254">
        <v>768382.85600000003</v>
      </c>
      <c r="M430" s="1652">
        <v>98.4</v>
      </c>
      <c r="N430" s="878">
        <v>3501.42</v>
      </c>
      <c r="O430" s="843">
        <v>289.72000000000003</v>
      </c>
      <c r="P430" s="843">
        <v>99</v>
      </c>
      <c r="Q430" s="844">
        <v>1109995.3</v>
      </c>
      <c r="R430" s="845">
        <v>1.02</v>
      </c>
      <c r="S430" s="845">
        <v>4.3</v>
      </c>
      <c r="T430" s="879">
        <v>1.155</v>
      </c>
      <c r="U430" s="2254">
        <v>679498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92.2</v>
      </c>
      <c r="D431" s="2260">
        <v>2991711.0959280673</v>
      </c>
      <c r="E431" s="844">
        <v>439512</v>
      </c>
      <c r="F431" s="843">
        <v>89.3</v>
      </c>
      <c r="G431" s="844">
        <v>1146883.8860000002</v>
      </c>
      <c r="H431" s="845">
        <v>1.02</v>
      </c>
      <c r="I431" s="845">
        <v>0.9</v>
      </c>
      <c r="J431" s="879">
        <v>1.08</v>
      </c>
      <c r="K431" s="2254">
        <v>666221.91300000006</v>
      </c>
      <c r="M431" s="1652">
        <v>92.2</v>
      </c>
      <c r="N431" s="878">
        <v>3059.71</v>
      </c>
      <c r="O431" s="843">
        <v>383.1</v>
      </c>
      <c r="P431" s="843">
        <v>89.3</v>
      </c>
      <c r="Q431" s="844">
        <v>1106546.8999999999</v>
      </c>
      <c r="R431" s="845">
        <v>1.02</v>
      </c>
      <c r="S431" s="845">
        <v>0.9</v>
      </c>
      <c r="T431" s="879">
        <v>1.109</v>
      </c>
      <c r="U431" s="2254">
        <v>672254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96.1</v>
      </c>
      <c r="D432" s="2260">
        <v>3477422.6305598025</v>
      </c>
      <c r="E432" s="844">
        <v>223184</v>
      </c>
      <c r="F432" s="843">
        <v>90.6</v>
      </c>
      <c r="G432" s="844">
        <v>1131867.8539999998</v>
      </c>
      <c r="H432" s="845">
        <v>1</v>
      </c>
      <c r="I432" s="845">
        <v>1.6</v>
      </c>
      <c r="J432" s="879">
        <v>1.0429999999999999</v>
      </c>
      <c r="K432" s="2254">
        <v>639881.56700000004</v>
      </c>
      <c r="M432" s="1652">
        <v>96.1</v>
      </c>
      <c r="N432" s="878">
        <v>3463.33</v>
      </c>
      <c r="O432" s="843">
        <v>256.7</v>
      </c>
      <c r="P432" s="843">
        <v>90.6</v>
      </c>
      <c r="Q432" s="844">
        <v>1146767.3</v>
      </c>
      <c r="R432" s="845">
        <v>1</v>
      </c>
      <c r="S432" s="845">
        <v>1.6</v>
      </c>
      <c r="T432" s="879">
        <v>1.153</v>
      </c>
      <c r="U432" s="2254">
        <v>686190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95.5</v>
      </c>
      <c r="D433" s="2260">
        <v>3684830.6386252129</v>
      </c>
      <c r="E433" s="844">
        <v>334827</v>
      </c>
      <c r="F433" s="843">
        <v>91.2</v>
      </c>
      <c r="G433" s="844">
        <v>1149938.4280000001</v>
      </c>
      <c r="H433" s="845">
        <v>0.99</v>
      </c>
      <c r="I433" s="845">
        <v>5</v>
      </c>
      <c r="J433" s="879">
        <v>1.117</v>
      </c>
      <c r="K433" s="2254">
        <v>706887.31299999997</v>
      </c>
      <c r="M433" s="1652">
        <v>95.5</v>
      </c>
      <c r="N433" s="878">
        <v>3525.3</v>
      </c>
      <c r="O433" s="843">
        <v>306.25</v>
      </c>
      <c r="P433" s="843">
        <v>91.2</v>
      </c>
      <c r="Q433" s="844">
        <v>1112659.3</v>
      </c>
      <c r="R433" s="845">
        <v>0.99</v>
      </c>
      <c r="S433" s="845">
        <v>5</v>
      </c>
      <c r="T433" s="879">
        <v>1.099</v>
      </c>
      <c r="U433" s="2254">
        <v>679606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100.1</v>
      </c>
      <c r="D434" s="2260">
        <v>3801231.6757830209</v>
      </c>
      <c r="E434" s="844">
        <v>325266</v>
      </c>
      <c r="F434" s="843">
        <v>97.7</v>
      </c>
      <c r="G434" s="844">
        <v>1156092.46</v>
      </c>
      <c r="H434" s="845">
        <v>1.01</v>
      </c>
      <c r="I434" s="845">
        <v>0.5</v>
      </c>
      <c r="J434" s="879">
        <v>1.17</v>
      </c>
      <c r="K434" s="2254">
        <v>714937.696</v>
      </c>
      <c r="M434" s="1652">
        <v>100.1</v>
      </c>
      <c r="N434" s="878">
        <v>3559.69</v>
      </c>
      <c r="O434" s="843">
        <v>346.75</v>
      </c>
      <c r="P434" s="843">
        <v>97.7</v>
      </c>
      <c r="Q434" s="844">
        <v>1120842.6000000001</v>
      </c>
      <c r="R434" s="845">
        <v>1.01</v>
      </c>
      <c r="S434" s="845">
        <v>0.5</v>
      </c>
      <c r="T434" s="879">
        <v>1.214</v>
      </c>
      <c r="U434" s="2254">
        <v>691072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96.4</v>
      </c>
      <c r="D435" s="2260">
        <v>3496145.5493393643</v>
      </c>
      <c r="E435" s="844">
        <v>244499</v>
      </c>
      <c r="F435" s="843">
        <v>91.7</v>
      </c>
      <c r="G435" s="844">
        <v>1081961.4180000001</v>
      </c>
      <c r="H435" s="845">
        <v>1.01</v>
      </c>
      <c r="I435" s="845">
        <v>4.7</v>
      </c>
      <c r="J435" s="879">
        <v>1.0329999999999999</v>
      </c>
      <c r="K435" s="2254">
        <v>658371.99699999997</v>
      </c>
      <c r="M435" s="1652">
        <v>96.4</v>
      </c>
      <c r="N435" s="878">
        <v>3382.54</v>
      </c>
      <c r="O435" s="843">
        <v>249.71</v>
      </c>
      <c r="P435" s="843">
        <v>91.7</v>
      </c>
      <c r="Q435" s="844">
        <v>1116677.3</v>
      </c>
      <c r="R435" s="845">
        <v>1.01</v>
      </c>
      <c r="S435" s="845">
        <v>4.7</v>
      </c>
      <c r="T435" s="879">
        <v>1.1060000000000001</v>
      </c>
      <c r="U435" s="2254">
        <v>673822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97.7</v>
      </c>
      <c r="D436" s="2260">
        <v>3668686.013481006</v>
      </c>
      <c r="E436" s="844">
        <v>497845</v>
      </c>
      <c r="F436" s="843">
        <v>96.5</v>
      </c>
      <c r="G436" s="844">
        <v>1099634.8700000001</v>
      </c>
      <c r="H436" s="845">
        <v>1.01</v>
      </c>
      <c r="I436" s="845">
        <v>0.8</v>
      </c>
      <c r="J436" s="879">
        <v>1.19</v>
      </c>
      <c r="K436" s="2254">
        <v>677303.44099999999</v>
      </c>
      <c r="M436" s="1652">
        <v>97.7</v>
      </c>
      <c r="N436" s="878">
        <v>3446.15</v>
      </c>
      <c r="O436" s="843">
        <v>498.09</v>
      </c>
      <c r="P436" s="843">
        <v>96.5</v>
      </c>
      <c r="Q436" s="844">
        <v>1110067.3</v>
      </c>
      <c r="R436" s="845">
        <v>1.01</v>
      </c>
      <c r="S436" s="845">
        <v>0.8</v>
      </c>
      <c r="T436" s="879">
        <v>1.1439999999999999</v>
      </c>
      <c r="U436" s="2254">
        <v>683329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</v>
      </c>
      <c r="D437" s="2260">
        <v>3564273.2220425708</v>
      </c>
      <c r="E437" s="844">
        <v>350234</v>
      </c>
      <c r="F437" s="843">
        <v>95</v>
      </c>
      <c r="G437" s="844">
        <v>1144828.0260000001</v>
      </c>
      <c r="H437" s="845">
        <v>1.01</v>
      </c>
      <c r="I437" s="845">
        <v>-0.9</v>
      </c>
      <c r="J437" s="879">
        <v>1.204</v>
      </c>
      <c r="K437" s="2254">
        <v>703934.20900000003</v>
      </c>
      <c r="M437" s="1652">
        <v>98</v>
      </c>
      <c r="N437" s="878">
        <v>3395.56</v>
      </c>
      <c r="O437" s="843">
        <v>322.27</v>
      </c>
      <c r="P437" s="843">
        <v>95</v>
      </c>
      <c r="Q437" s="844">
        <v>1127033.1000000001</v>
      </c>
      <c r="R437" s="845">
        <v>1.01</v>
      </c>
      <c r="S437" s="845">
        <v>-0.9</v>
      </c>
      <c r="T437" s="879">
        <v>1.163</v>
      </c>
      <c r="U437" s="2254">
        <v>662384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96.6</v>
      </c>
      <c r="D438" s="843">
        <v>3208213.445323389</v>
      </c>
      <c r="E438" s="844">
        <v>317625</v>
      </c>
      <c r="F438" s="843">
        <v>90.9</v>
      </c>
      <c r="G438" s="844">
        <v>1151910.395</v>
      </c>
      <c r="H438" s="845">
        <v>1</v>
      </c>
      <c r="I438" s="845">
        <v>3.4</v>
      </c>
      <c r="J438" s="879">
        <v>1.141</v>
      </c>
      <c r="K438" s="2254">
        <v>637957.66800000006</v>
      </c>
      <c r="M438" s="1652">
        <v>96.6</v>
      </c>
      <c r="N438" s="878">
        <v>3376.08</v>
      </c>
      <c r="O438" s="843">
        <v>318.43</v>
      </c>
      <c r="P438" s="843">
        <v>90.9</v>
      </c>
      <c r="Q438" s="844">
        <v>1127287.5</v>
      </c>
      <c r="R438" s="845">
        <v>1</v>
      </c>
      <c r="S438" s="845">
        <v>3.4</v>
      </c>
      <c r="T438" s="879">
        <v>1.141</v>
      </c>
      <c r="U438" s="2254">
        <v>637692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96.7</v>
      </c>
      <c r="D439" s="848">
        <v>3142565.7040523705</v>
      </c>
      <c r="E439" s="849">
        <v>372586</v>
      </c>
      <c r="F439" s="848">
        <v>91.9</v>
      </c>
      <c r="G439" s="849">
        <v>1121366.2</v>
      </c>
      <c r="H439" s="850">
        <v>0.99</v>
      </c>
      <c r="I439" s="850">
        <v>2.2000000000000002</v>
      </c>
      <c r="J439" s="1432">
        <v>1.224</v>
      </c>
      <c r="K439" s="2261">
        <v>768089.28300000005</v>
      </c>
      <c r="M439" s="1653">
        <v>96.7</v>
      </c>
      <c r="N439" s="904">
        <v>3296.31</v>
      </c>
      <c r="O439" s="848">
        <v>399.06</v>
      </c>
      <c r="P439" s="848">
        <v>91.9</v>
      </c>
      <c r="Q439" s="849">
        <v>1126147.3999999999</v>
      </c>
      <c r="R439" s="850">
        <v>0.99</v>
      </c>
      <c r="S439" s="850">
        <v>2.2000000000000002</v>
      </c>
      <c r="T439" s="1432">
        <v>1.147</v>
      </c>
      <c r="U439" s="2261">
        <v>713593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1466</v>
      </c>
      <c r="B440" s="765" t="s">
        <v>3</v>
      </c>
      <c r="C440" s="853">
        <v>99.1</v>
      </c>
      <c r="D440" s="853">
        <v>3118212.2215393786</v>
      </c>
      <c r="E440" s="854">
        <v>221771</v>
      </c>
      <c r="F440" s="853">
        <v>96.1</v>
      </c>
      <c r="G440" s="854">
        <v>1051705.575</v>
      </c>
      <c r="H440" s="855">
        <v>1</v>
      </c>
      <c r="I440" s="855">
        <v>0.2</v>
      </c>
      <c r="J440" s="1433">
        <v>1.0960000000000001</v>
      </c>
      <c r="K440" s="2253">
        <v>558169.41</v>
      </c>
      <c r="M440" s="1650">
        <v>99.1</v>
      </c>
      <c r="N440" s="906">
        <v>3252.2</v>
      </c>
      <c r="O440" s="853">
        <v>259.69</v>
      </c>
      <c r="P440" s="853">
        <v>96.1</v>
      </c>
      <c r="Q440" s="854">
        <v>1095298.5</v>
      </c>
      <c r="R440" s="855">
        <v>1</v>
      </c>
      <c r="S440" s="855">
        <v>0.2</v>
      </c>
      <c r="T440" s="1433">
        <v>1.1830000000000001</v>
      </c>
      <c r="U440" s="2253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97.3</v>
      </c>
      <c r="D441" s="843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845">
        <v>-2.4</v>
      </c>
      <c r="J441" s="879">
        <v>1.1379999999999999</v>
      </c>
      <c r="K441" s="2254">
        <v>693205.49</v>
      </c>
      <c r="M441" s="1652">
        <v>97.3</v>
      </c>
      <c r="N441" s="878">
        <v>3344.4</v>
      </c>
      <c r="O441" s="843">
        <v>294.38</v>
      </c>
      <c r="P441" s="843">
        <v>91.3</v>
      </c>
      <c r="Q441" s="844">
        <v>1099342.8999999999</v>
      </c>
      <c r="R441" s="845">
        <v>0.99</v>
      </c>
      <c r="S441" s="845">
        <v>-2.4</v>
      </c>
      <c r="T441" s="879">
        <v>1.1519999999999999</v>
      </c>
      <c r="U441" s="2254">
        <v>739419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91.8</v>
      </c>
      <c r="D442" s="843">
        <v>2997793.7031459734</v>
      </c>
      <c r="E442" s="844">
        <v>298906</v>
      </c>
      <c r="F442" s="843">
        <v>87.5</v>
      </c>
      <c r="G442" s="844">
        <v>1062048.192</v>
      </c>
      <c r="H442" s="845">
        <v>1</v>
      </c>
      <c r="I442" s="845">
        <v>-1.4</v>
      </c>
      <c r="J442" s="879">
        <v>1.27</v>
      </c>
      <c r="K442" s="2254">
        <v>785048.745</v>
      </c>
      <c r="M442" s="1652">
        <v>91.8</v>
      </c>
      <c r="N442" s="878">
        <v>3073.08</v>
      </c>
      <c r="O442" s="843">
        <v>276.48</v>
      </c>
      <c r="P442" s="843">
        <v>87.5</v>
      </c>
      <c r="Q442" s="844">
        <v>1077237.2</v>
      </c>
      <c r="R442" s="845">
        <v>1</v>
      </c>
      <c r="S442" s="845">
        <v>-1.4</v>
      </c>
      <c r="T442" s="879">
        <v>1.069</v>
      </c>
      <c r="U442" s="2254">
        <v>703953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93.6</v>
      </c>
      <c r="D443" s="843">
        <v>3101449.7267875834</v>
      </c>
      <c r="E443" s="844">
        <v>346944</v>
      </c>
      <c r="F443" s="843">
        <v>87.2</v>
      </c>
      <c r="G443" s="844">
        <v>1147441.318</v>
      </c>
      <c r="H443" s="845">
        <v>1</v>
      </c>
      <c r="I443" s="845">
        <v>-2</v>
      </c>
      <c r="J443" s="879">
        <v>1.0569999999999999</v>
      </c>
      <c r="K443" s="2254">
        <v>689651.04099999997</v>
      </c>
      <c r="M443" s="1652">
        <v>93.6</v>
      </c>
      <c r="N443" s="878">
        <v>3169.92</v>
      </c>
      <c r="O443" s="843">
        <v>301.72000000000003</v>
      </c>
      <c r="P443" s="843">
        <v>87.2</v>
      </c>
      <c r="Q443" s="844">
        <v>1107889.7</v>
      </c>
      <c r="R443" s="845">
        <v>1</v>
      </c>
      <c r="S443" s="845">
        <v>-2</v>
      </c>
      <c r="T443" s="879">
        <v>1.0940000000000001</v>
      </c>
      <c r="U443" s="2254">
        <v>683026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>
        <v>98.8</v>
      </c>
      <c r="D444" s="843">
        <v>3462968.5737635801</v>
      </c>
      <c r="E444" s="844">
        <v>673325</v>
      </c>
      <c r="F444" s="843">
        <v>101.2</v>
      </c>
      <c r="G444" s="844">
        <v>1107304.5870000001</v>
      </c>
      <c r="H444" s="845">
        <v>1</v>
      </c>
      <c r="I444" s="845">
        <v>-1.7</v>
      </c>
      <c r="J444" s="879">
        <v>1.0329999999999999</v>
      </c>
      <c r="K444" s="2254">
        <v>644633.42300000007</v>
      </c>
      <c r="M444" s="1652">
        <v>98.8</v>
      </c>
      <c r="N444" s="878">
        <v>3447.46</v>
      </c>
      <c r="O444" s="843">
        <v>779.04</v>
      </c>
      <c r="P444" s="843">
        <v>101.2</v>
      </c>
      <c r="Q444" s="844">
        <v>1120413.3999999999</v>
      </c>
      <c r="R444" s="845">
        <v>1</v>
      </c>
      <c r="S444" s="845">
        <v>-1.7</v>
      </c>
      <c r="T444" s="879">
        <v>1.1479999999999999</v>
      </c>
      <c r="U444" s="2254">
        <v>693527</v>
      </c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>
        <v>103.4</v>
      </c>
      <c r="D445" s="843">
        <v>3825468.6093313233</v>
      </c>
      <c r="E445" s="844">
        <v>308353</v>
      </c>
      <c r="F445" s="843">
        <v>107.1</v>
      </c>
      <c r="G445" s="844">
        <v>1151527</v>
      </c>
      <c r="H445" s="845">
        <v>0.99</v>
      </c>
      <c r="I445" s="845">
        <v>-3.2</v>
      </c>
      <c r="J445" s="879">
        <v>1.19</v>
      </c>
      <c r="K445" s="2254">
        <v>697723.27800000005</v>
      </c>
      <c r="M445" s="1652">
        <v>103.4</v>
      </c>
      <c r="N445" s="878">
        <v>3660.39</v>
      </c>
      <c r="O445" s="843">
        <v>283.07</v>
      </c>
      <c r="P445" s="843">
        <v>107.1</v>
      </c>
      <c r="Q445" s="844">
        <v>1114740.6000000001</v>
      </c>
      <c r="R445" s="845">
        <v>0.99</v>
      </c>
      <c r="S445" s="845">
        <v>-3.2</v>
      </c>
      <c r="T445" s="879">
        <v>1.1779999999999999</v>
      </c>
      <c r="U445" s="2254">
        <v>677533</v>
      </c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>
        <v>102.1</v>
      </c>
      <c r="D446" s="843">
        <v>3909323.3801184185</v>
      </c>
      <c r="E446" s="844">
        <v>269370</v>
      </c>
      <c r="F446" s="843">
        <v>101.6</v>
      </c>
      <c r="G446" s="844">
        <v>1174338.298</v>
      </c>
      <c r="H446" s="845">
        <v>0.97</v>
      </c>
      <c r="I446" s="845">
        <v>-2.9</v>
      </c>
      <c r="J446" s="879">
        <v>1.175</v>
      </c>
      <c r="K446" s="2254">
        <v>729837.30099999998</v>
      </c>
      <c r="M446" s="1652">
        <v>102.1</v>
      </c>
      <c r="N446" s="878">
        <v>3650.84</v>
      </c>
      <c r="O446" s="843">
        <v>293.5</v>
      </c>
      <c r="P446" s="843">
        <v>101.6</v>
      </c>
      <c r="Q446" s="844">
        <v>1135394.3</v>
      </c>
      <c r="R446" s="845">
        <v>0.97</v>
      </c>
      <c r="S446" s="845">
        <v>-2.9</v>
      </c>
      <c r="T446" s="879">
        <v>1.2230000000000001</v>
      </c>
      <c r="U446" s="2254">
        <v>701160</v>
      </c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>
        <v>93.7</v>
      </c>
      <c r="D447" s="843">
        <v>3484620.2335462244</v>
      </c>
      <c r="E447" s="844">
        <v>295447</v>
      </c>
      <c r="F447" s="843">
        <v>90</v>
      </c>
      <c r="G447" s="844">
        <v>1074118.344</v>
      </c>
      <c r="H447" s="845">
        <v>0.95</v>
      </c>
      <c r="I447" s="845">
        <v>-1.8</v>
      </c>
      <c r="J447" s="879">
        <v>0.97099999999999997</v>
      </c>
      <c r="K447" s="2254">
        <v>638611.89100000006</v>
      </c>
      <c r="M447" s="1652">
        <v>93.7</v>
      </c>
      <c r="N447" s="878">
        <v>3377.55</v>
      </c>
      <c r="O447" s="843">
        <v>302.74</v>
      </c>
      <c r="P447" s="843">
        <v>90</v>
      </c>
      <c r="Q447" s="844">
        <v>1120040</v>
      </c>
      <c r="R447" s="845">
        <v>0.95</v>
      </c>
      <c r="S447" s="845">
        <v>-1.8</v>
      </c>
      <c r="T447" s="879">
        <v>1.0449999999999999</v>
      </c>
      <c r="U447" s="2254">
        <v>664874</v>
      </c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>
        <v>95.1</v>
      </c>
      <c r="D448" s="844"/>
      <c r="E448" s="844">
        <v>281037</v>
      </c>
      <c r="F448" s="843">
        <v>87.1</v>
      </c>
      <c r="G448" s="844">
        <v>1098498.3639999998</v>
      </c>
      <c r="H448" s="845">
        <v>0.95</v>
      </c>
      <c r="I448" s="845">
        <v>-0.7</v>
      </c>
      <c r="J448" s="879">
        <v>1.145</v>
      </c>
      <c r="K448" s="2254">
        <v>686376.66899999999</v>
      </c>
      <c r="M448" s="1652">
        <v>95.1</v>
      </c>
      <c r="N448" s="1707"/>
      <c r="O448" s="843">
        <v>282.25</v>
      </c>
      <c r="P448" s="843">
        <v>87.1</v>
      </c>
      <c r="Q448" s="844">
        <v>1105685.3</v>
      </c>
      <c r="R448" s="845">
        <v>0.95</v>
      </c>
      <c r="S448" s="845">
        <v>-0.7</v>
      </c>
      <c r="T448" s="879">
        <v>1.105</v>
      </c>
      <c r="U448" s="2254">
        <v>678842</v>
      </c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>
        <v>94.7</v>
      </c>
      <c r="D449" s="844"/>
      <c r="E449" s="844">
        <v>255718</v>
      </c>
      <c r="F449" s="843">
        <v>92.9</v>
      </c>
      <c r="G449" s="844">
        <v>1165904.202</v>
      </c>
      <c r="H449" s="845">
        <v>0.93</v>
      </c>
      <c r="I449" s="845">
        <v>0.7</v>
      </c>
      <c r="J449" s="879">
        <v>1.1319999999999999</v>
      </c>
      <c r="K449" s="2254">
        <v>698407.03800000006</v>
      </c>
      <c r="M449" s="1652">
        <v>94.7</v>
      </c>
      <c r="N449" s="1707"/>
      <c r="O449" s="843">
        <v>241.97</v>
      </c>
      <c r="P449" s="843">
        <v>92.9</v>
      </c>
      <c r="Q449" s="844">
        <v>1140248.6000000001</v>
      </c>
      <c r="R449" s="845">
        <v>0.93</v>
      </c>
      <c r="S449" s="845">
        <v>0.7</v>
      </c>
      <c r="T449" s="879">
        <v>1.099</v>
      </c>
      <c r="U449" s="2254">
        <v>657015</v>
      </c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54"/>
      <c r="M450" s="1652"/>
      <c r="N450" s="1707"/>
      <c r="O450" s="843"/>
      <c r="P450" s="843"/>
      <c r="Q450" s="844"/>
      <c r="R450" s="845"/>
      <c r="S450" s="845"/>
      <c r="T450" s="879"/>
      <c r="U450" s="2254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1"/>
      <c r="M451" s="1653"/>
      <c r="N451" s="1893"/>
      <c r="O451" s="848"/>
      <c r="P451" s="848"/>
      <c r="Q451" s="849"/>
      <c r="R451" s="850"/>
      <c r="S451" s="850"/>
      <c r="T451" s="1432"/>
      <c r="U451" s="2261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916</v>
      </c>
      <c r="F454" s="886" t="s">
        <v>284</v>
      </c>
      <c r="G454" s="1168" t="s">
        <v>917</v>
      </c>
      <c r="H454" s="886" t="s">
        <v>286</v>
      </c>
      <c r="I454" s="1168" t="s">
        <v>918</v>
      </c>
      <c r="J454" s="886" t="s">
        <v>288</v>
      </c>
      <c r="K454" s="1169" t="s">
        <v>919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920</v>
      </c>
      <c r="F455" s="820" t="s">
        <v>290</v>
      </c>
      <c r="G455" t="s">
        <v>921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922</v>
      </c>
      <c r="D456" s="820"/>
      <c r="E456" s="820" t="s">
        <v>923</v>
      </c>
      <c r="F456" s="820" t="s">
        <v>297</v>
      </c>
      <c r="G456" t="s">
        <v>924</v>
      </c>
      <c r="H456" s="820" t="s">
        <v>297</v>
      </c>
      <c r="I456" t="s">
        <v>925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922</v>
      </c>
      <c r="G457" t="s">
        <v>922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 hidden="1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1">
        <f t="shared" ref="G459" si="1">AVERAGE(G20:G31)</f>
        <v>1028248.301</v>
      </c>
      <c r="H459" s="103">
        <f t="shared" si="0"/>
        <v>1.0916666666666666</v>
      </c>
      <c r="I459" s="1792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 hidden="1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1">
        <f t="shared" ref="G460" si="3">AVERAGE(G32:G43)</f>
        <v>1026875.068</v>
      </c>
      <c r="H460" s="103">
        <f t="shared" si="2"/>
        <v>1.0641666666666667</v>
      </c>
      <c r="I460" s="1793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 hidden="1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1">
        <f t="shared" ref="G461" si="6">AVERAGE(G44:G55)</f>
        <v>991695.23850000009</v>
      </c>
      <c r="H461" s="103">
        <f t="shared" si="5"/>
        <v>0.78083333333333327</v>
      </c>
      <c r="I461" s="1793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 hidden="1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1">
        <f t="shared" ref="G462" si="9">AVERAGE(G56:G67)</f>
        <v>1012182.9236666668</v>
      </c>
      <c r="H462" s="103">
        <f t="shared" si="8"/>
        <v>0.54249999999999987</v>
      </c>
      <c r="I462" s="1793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 hidden="1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1">
        <f t="shared" ref="G463" si="12">AVERAGE(G68:G79)</f>
        <v>986071.17824999988</v>
      </c>
      <c r="H463" s="103">
        <f t="shared" si="11"/>
        <v>0.45250000000000007</v>
      </c>
      <c r="I463" s="1793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 hidden="1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1">
        <f t="shared" ref="G464" si="15">AVERAGE(G80:G91)</f>
        <v>957594.54458333354</v>
      </c>
      <c r="H464" s="103">
        <f t="shared" si="14"/>
        <v>0.48166666666666663</v>
      </c>
      <c r="I464" s="1793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 hidden="1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1">
        <f t="shared" ref="G465" si="18">AVERAGE(G92:G103)</f>
        <v>948902.37750000006</v>
      </c>
      <c r="H465" s="103">
        <f t="shared" si="17"/>
        <v>0.60499999999999998</v>
      </c>
      <c r="I465" s="1793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 hidden="1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1">
        <f t="shared" ref="G466" si="21">AVERAGE(G104:G115)</f>
        <v>934814.24533333315</v>
      </c>
      <c r="H466" s="103">
        <f t="shared" si="20"/>
        <v>0.57833333333333348</v>
      </c>
      <c r="I466" s="1793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 hidden="1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1">
        <f t="shared" ref="G467" si="24">AVERAGE(G116:G127)</f>
        <v>913882.21666666667</v>
      </c>
      <c r="H467" s="103">
        <f t="shared" si="23"/>
        <v>0.39416666666666661</v>
      </c>
      <c r="I467" s="1793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 hidden="1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1">
        <f t="shared" ref="G468" si="27">AVERAGE(G128:G139)</f>
        <v>1086509.1475</v>
      </c>
      <c r="H468" s="103">
        <f t="shared" si="26"/>
        <v>0.35250000000000004</v>
      </c>
      <c r="I468" s="1793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 hidden="1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1">
        <f t="shared" ref="G469" si="30">AVERAGE(G140:G151)</f>
        <v>1110609.4522500003</v>
      </c>
      <c r="H469" s="103">
        <f t="shared" si="29"/>
        <v>0.43416666666666676</v>
      </c>
      <c r="I469" s="1793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 hidden="1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4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 hidden="1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1">
        <f t="shared" ref="G471" si="36">AVERAGE(G164:G175)</f>
        <v>967100.89574999979</v>
      </c>
      <c r="H471" s="103">
        <f t="shared" si="35"/>
        <v>0.41833333333333345</v>
      </c>
      <c r="I471" s="1793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 hidden="1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1">
        <f t="shared" ref="G472" si="39">AVERAGE(G176:G187)</f>
        <v>919869.68516666675</v>
      </c>
      <c r="H472" s="103">
        <f t="shared" si="38"/>
        <v>0.51750000000000007</v>
      </c>
      <c r="I472" s="1793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 hidden="1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1">
        <f t="shared" ref="G473" si="42">AVERAGE(G188:G199)</f>
        <v>1025501.6138333334</v>
      </c>
      <c r="H473" s="103">
        <f t="shared" si="41"/>
        <v>0.68833333333333335</v>
      </c>
      <c r="I473" s="1793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1">
        <f t="shared" ref="G474" si="45">AVERAGE(G200:G211)</f>
        <v>1023977.5619166667</v>
      </c>
      <c r="H474" s="103">
        <f t="shared" si="44"/>
        <v>0.8341666666666665</v>
      </c>
      <c r="I474" s="1793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1">
        <f t="shared" ref="G475" si="48">AVERAGE(G212:G223)</f>
        <v>1028883.0442500002</v>
      </c>
      <c r="H475" s="103">
        <f t="shared" si="47"/>
        <v>0.93833333333333313</v>
      </c>
      <c r="I475" s="1793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1">
        <f t="shared" ref="G476" si="51">AVERAGE(G224:G235)</f>
        <v>1040253.3859166669</v>
      </c>
      <c r="H476" s="103">
        <f t="shared" si="50"/>
        <v>0.94166666666666676</v>
      </c>
      <c r="I476" s="1793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1">
        <f t="shared" ref="G477" si="54">AVERAGE(G236:G247)</f>
        <v>1036981.3789166667</v>
      </c>
      <c r="H477" s="103">
        <f t="shared" si="53"/>
        <v>0.77916666666666667</v>
      </c>
      <c r="I477" s="1793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1">
        <f t="shared" ref="G478" si="57">AVERAGE(G248:G259)</f>
        <v>1048383.1500833334</v>
      </c>
      <c r="H478" s="103">
        <f t="shared" si="56"/>
        <v>0.47000000000000003</v>
      </c>
      <c r="I478" s="1793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5">
        <f t="shared" ref="I479" si="61">AVERAGE(I260:I271)</f>
        <v>-2.2000000000000006</v>
      </c>
      <c r="J479" s="893">
        <f>AVERAGE(J260:J271)</f>
        <v>1.181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1">
        <f t="shared" ref="G480" si="63">AVERAGE(G272:G283)</f>
        <v>1088115.4820833334</v>
      </c>
      <c r="H480" s="103">
        <f t="shared" si="62"/>
        <v>0.59499999999999997</v>
      </c>
      <c r="I480" s="1793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1">
        <f t="shared" ref="G481" si="66">AVERAGE(G284:G295)</f>
        <v>1133199.1916666667</v>
      </c>
      <c r="H481" s="103">
        <f t="shared" si="65"/>
        <v>0.67833333333333312</v>
      </c>
      <c r="I481" s="1793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1">
        <f t="shared" ref="G482" si="69">AVERAGE(G296:G307)</f>
        <v>1116942.0360000003</v>
      </c>
      <c r="H482" s="103">
        <f t="shared" si="68"/>
        <v>0.75583333333333336</v>
      </c>
      <c r="I482" s="1793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1">
        <f t="shared" ref="G483" si="72">AVERAGE(G308:G319)</f>
        <v>1119436.9991666668</v>
      </c>
      <c r="H483" s="103">
        <f t="shared" si="71"/>
        <v>0.88583333333333325</v>
      </c>
      <c r="I483" s="1793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1">
        <f t="shared" ref="G484" si="75">AVERAGE(G320:G331)</f>
        <v>1098499.1291666667</v>
      </c>
      <c r="H484" s="103">
        <f t="shared" si="74"/>
        <v>0.98583333333333323</v>
      </c>
      <c r="I484" s="1793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6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1">
        <f>AVERAGE(G344:G355)</f>
        <v>1093173.93025</v>
      </c>
      <c r="H486" s="103">
        <f>AVERAGE(H344:H355)</f>
        <v>1.2833333333333334</v>
      </c>
      <c r="I486" s="1793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1">
        <f>AVERAGE(G356:G367)</f>
        <v>1129601.9590833331</v>
      </c>
      <c r="H487" s="103">
        <f>AVERAGE(H356:H367)</f>
        <v>1.43</v>
      </c>
      <c r="I487" s="1793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1">
        <f>AVERAGE(G368:G379)</f>
        <v>1099458.1426666668</v>
      </c>
      <c r="H488" s="103">
        <f>AVERAGE(H368:H379)</f>
        <v>1.4275</v>
      </c>
      <c r="I488" s="1793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4" t="s">
        <v>794</v>
      </c>
      <c r="B489" s="1885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6">
        <f t="shared" si="80"/>
        <v>1.0483333333333333</v>
      </c>
      <c r="I489" s="1887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857</v>
      </c>
      <c r="B490" s="1883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6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1224</v>
      </c>
      <c r="B491" s="1883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6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1223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8">
        <f>AVERAGE(H416:H427)</f>
        <v>1.0183333333333333</v>
      </c>
      <c r="I492" s="1889">
        <f>AVERAGE(I416:I427)</f>
        <v>3.3000000000000003</v>
      </c>
      <c r="J492" s="893">
        <f>AVERAGE(J416:J427)</f>
        <v>1.1350833333333332</v>
      </c>
      <c r="K492" s="1175">
        <f>SUM(K416:K427)</f>
        <v>8257914.2549999999</v>
      </c>
      <c r="X492" s="1698"/>
      <c r="Y492" s="1698"/>
      <c r="Z492" s="1698"/>
    </row>
    <row r="493" spans="1:26">
      <c r="A493" s="2623" t="s">
        <v>1432</v>
      </c>
      <c r="B493" s="2624"/>
      <c r="C493" s="817">
        <f>AVERAGE(C428:C439)</f>
        <v>96.516666666666666</v>
      </c>
      <c r="D493" s="1173">
        <f>AVERAGE(D428:D439)</f>
        <v>3422569.530591771</v>
      </c>
      <c r="E493" s="1173">
        <f>SUM(E428:E439)</f>
        <v>3995397</v>
      </c>
      <c r="F493" s="817">
        <f>AVERAGE(F428:F439)</f>
        <v>93.27500000000002</v>
      </c>
      <c r="G493" s="1173">
        <f>AVERAGE(G428:G439)</f>
        <v>1119378.5756666667</v>
      </c>
      <c r="H493" s="1888">
        <f>AVERAGE(H428:H439)</f>
        <v>1.0083333333333333</v>
      </c>
      <c r="I493" s="1889">
        <f>AVERAGE(I428:I439)</f>
        <v>2.6416666666666666</v>
      </c>
      <c r="J493" s="893">
        <f>AVERAGE(J428:J439)</f>
        <v>1.155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0">
        <f>SUM(D359:D370)</f>
        <v>41887825.98534061</v>
      </c>
      <c r="E499" s="1890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1"/>
      <c r="D500" s="1890">
        <f>SUM(D371:D382)</f>
        <v>41378254.844433755</v>
      </c>
      <c r="E500" s="1890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823</v>
      </c>
      <c r="B501" s="1891"/>
      <c r="D501" s="1890">
        <f>SUM(D383:D394)</f>
        <v>37963961.745062433</v>
      </c>
      <c r="E501" s="1890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1194</v>
      </c>
      <c r="B502" s="1891"/>
      <c r="D502" s="1890">
        <f>SUM(D395:D406)</f>
        <v>41426260.066222213</v>
      </c>
      <c r="E502" s="1890">
        <f>SUM(E395:E406)</f>
        <v>4600889</v>
      </c>
      <c r="K502" s="1177">
        <f>SUM(K395:K406)</f>
        <v>6848697.693</v>
      </c>
    </row>
    <row r="503" spans="1:26">
      <c r="A503" s="1171" t="s">
        <v>1226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K445" activePane="bottomRight" state="frozen"/>
      <selection pane="topRight" activeCell="C1" sqref="C1"/>
      <selection pane="bottomLeft" activeCell="A7" sqref="A7"/>
      <selection pane="bottomRight" activeCell="Q447" sqref="Q447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1493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1" t="s">
        <v>1427</v>
      </c>
      <c r="D5" s="820"/>
      <c r="E5" s="2181" t="s">
        <v>1427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848</v>
      </c>
      <c r="M5" s="2183" t="s">
        <v>1427</v>
      </c>
      <c r="N5" s="820"/>
      <c r="O5" s="2181" t="s">
        <v>1427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84" t="s">
        <v>1427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84" t="s">
        <v>1427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99.1</v>
      </c>
      <c r="D8" s="1164">
        <v>1912</v>
      </c>
      <c r="E8" s="1164">
        <v>97.5</v>
      </c>
      <c r="F8" s="1164">
        <v>93.1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100.3</v>
      </c>
      <c r="D9" s="833">
        <v>1968</v>
      </c>
      <c r="E9" s="833">
        <v>110.9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93.8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99.7</v>
      </c>
      <c r="D10" s="833">
        <v>1967</v>
      </c>
      <c r="E10" s="833">
        <v>103.6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101.9</v>
      </c>
      <c r="D11" s="833">
        <v>1936</v>
      </c>
      <c r="E11" s="833">
        <v>104.6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95.2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102.3</v>
      </c>
      <c r="D12" s="833">
        <v>1985</v>
      </c>
      <c r="E12" s="833">
        <v>104.9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105.2</v>
      </c>
      <c r="D13" s="833">
        <v>2050</v>
      </c>
      <c r="E13" s="833">
        <v>114.5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102.8</v>
      </c>
      <c r="D14" s="833">
        <v>2044</v>
      </c>
      <c r="E14" s="833">
        <v>129.6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101.6</v>
      </c>
      <c r="D15" s="833">
        <v>1998</v>
      </c>
      <c r="E15" s="833">
        <v>107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98</v>
      </c>
      <c r="D16" s="833">
        <v>1996</v>
      </c>
      <c r="E16" s="833">
        <v>111.9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101.6</v>
      </c>
      <c r="D17" s="833">
        <v>1960</v>
      </c>
      <c r="E17" s="833">
        <v>98.2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101.4</v>
      </c>
      <c r="D18" s="833">
        <v>1981</v>
      </c>
      <c r="E18" s="833">
        <v>92.3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101.5</v>
      </c>
      <c r="D19" s="838">
        <v>1946</v>
      </c>
      <c r="E19" s="838">
        <v>107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104</v>
      </c>
      <c r="D20" s="843">
        <v>2016</v>
      </c>
      <c r="E20" s="843">
        <v>98.5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103</v>
      </c>
      <c r="D21" s="843">
        <v>1943</v>
      </c>
      <c r="E21" s="843">
        <v>93.7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103.7</v>
      </c>
      <c r="D22" s="843">
        <v>1976</v>
      </c>
      <c r="E22" s="843">
        <v>101.1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101.7</v>
      </c>
      <c r="D23" s="843">
        <v>1975</v>
      </c>
      <c r="E23" s="843">
        <v>99.8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101.3</v>
      </c>
      <c r="D24" s="843">
        <v>2073</v>
      </c>
      <c r="E24" s="843">
        <v>104.2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101.8</v>
      </c>
      <c r="D25" s="843">
        <v>2080</v>
      </c>
      <c r="E25" s="843">
        <v>97.1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100.9</v>
      </c>
      <c r="D26" s="843">
        <v>2116</v>
      </c>
      <c r="E26" s="843">
        <v>99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99.1</v>
      </c>
      <c r="D27" s="843">
        <v>2102</v>
      </c>
      <c r="E27" s="843">
        <v>123.3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94.9</v>
      </c>
      <c r="D28" s="843">
        <v>2073</v>
      </c>
      <c r="E28" s="843">
        <v>97.1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95.8</v>
      </c>
      <c r="D29" s="843">
        <v>2085</v>
      </c>
      <c r="E29" s="843">
        <v>100.1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96.6</v>
      </c>
      <c r="D30" s="843">
        <v>2055</v>
      </c>
      <c r="E30" s="843">
        <v>97.3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97.4</v>
      </c>
      <c r="D31" s="848">
        <v>1936</v>
      </c>
      <c r="E31" s="848">
        <v>96.2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97.1</v>
      </c>
      <c r="D32" s="853">
        <v>1866</v>
      </c>
      <c r="E32" s="853">
        <v>104.6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97.6</v>
      </c>
      <c r="D33" s="843">
        <v>1870</v>
      </c>
      <c r="E33" s="843">
        <v>98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98.2</v>
      </c>
      <c r="D34" s="843">
        <v>1859</v>
      </c>
      <c r="E34" s="843">
        <v>94.4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97.1</v>
      </c>
      <c r="D35" s="843">
        <v>1899</v>
      </c>
      <c r="E35" s="843">
        <v>109.4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98.5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95.2</v>
      </c>
      <c r="D36" s="843">
        <v>1976</v>
      </c>
      <c r="E36" s="843">
        <v>100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97.3</v>
      </c>
      <c r="D37" s="843">
        <v>1948</v>
      </c>
      <c r="E37" s="843">
        <v>103.3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98.7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96.3</v>
      </c>
      <c r="D38" s="843">
        <v>2021</v>
      </c>
      <c r="E38" s="843">
        <v>102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2047</v>
      </c>
      <c r="E39" s="843">
        <v>93.7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97.4</v>
      </c>
      <c r="D40" s="843">
        <v>1965</v>
      </c>
      <c r="E40" s="843">
        <v>94.7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98.9</v>
      </c>
      <c r="D41" s="843">
        <v>2012</v>
      </c>
      <c r="E41" s="843">
        <v>106.1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</v>
      </c>
      <c r="D42" s="843">
        <v>2035</v>
      </c>
      <c r="E42" s="843">
        <v>94.6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100.7</v>
      </c>
      <c r="D43" s="848">
        <v>1965</v>
      </c>
      <c r="E43" s="848">
        <v>90.2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97.9</v>
      </c>
      <c r="D44" s="843">
        <v>1974</v>
      </c>
      <c r="E44" s="843">
        <v>98.8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97.3</v>
      </c>
      <c r="D45" s="843">
        <v>2003</v>
      </c>
      <c r="E45" s="843">
        <v>109.5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96.7</v>
      </c>
      <c r="D46" s="843">
        <v>2042</v>
      </c>
      <c r="E46" s="843">
        <v>98.1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99.8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96.8</v>
      </c>
      <c r="D47" s="843">
        <v>2038</v>
      </c>
      <c r="E47" s="843">
        <v>99.9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100.2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98.5</v>
      </c>
      <c r="D48" s="843">
        <v>2099</v>
      </c>
      <c r="E48" s="843">
        <v>94.9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96.1</v>
      </c>
      <c r="D49" s="843">
        <v>2152</v>
      </c>
      <c r="E49" s="843">
        <v>91.8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97.8</v>
      </c>
      <c r="D50" s="843">
        <v>2204</v>
      </c>
      <c r="E50" s="843">
        <v>101.3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98.4</v>
      </c>
      <c r="D51" s="843">
        <v>2256</v>
      </c>
      <c r="E51" s="843">
        <v>108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100.7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99.2</v>
      </c>
      <c r="D52" s="843">
        <v>2192</v>
      </c>
      <c r="E52" s="843">
        <v>107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98.5</v>
      </c>
      <c r="D53" s="843">
        <v>2239</v>
      </c>
      <c r="E53" s="843">
        <v>114.8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97.9</v>
      </c>
      <c r="D54" s="843">
        <v>2236</v>
      </c>
      <c r="E54" s="843">
        <v>111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97.4</v>
      </c>
      <c r="D55" s="843">
        <v>2176</v>
      </c>
      <c r="E55" s="843">
        <v>118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99.8</v>
      </c>
      <c r="D56" s="853">
        <v>2592</v>
      </c>
      <c r="E56" s="853">
        <v>96.3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100.2</v>
      </c>
      <c r="D57" s="843">
        <v>2603</v>
      </c>
      <c r="E57" s="843">
        <v>95.2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101.2</v>
      </c>
      <c r="D58" s="843">
        <v>2622</v>
      </c>
      <c r="E58" s="843">
        <v>99.4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100.7</v>
      </c>
      <c r="D59" s="843">
        <v>2123</v>
      </c>
      <c r="E59" s="843">
        <v>92.8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100.8</v>
      </c>
      <c r="D60" s="843">
        <v>2219</v>
      </c>
      <c r="E60" s="843">
        <v>87.9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102.1</v>
      </c>
      <c r="D61" s="843">
        <v>2182</v>
      </c>
      <c r="E61" s="843">
        <v>119.5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100.4</v>
      </c>
      <c r="D62" s="843">
        <v>2207</v>
      </c>
      <c r="E62" s="843">
        <v>81.7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100.1</v>
      </c>
      <c r="D63" s="843">
        <v>2143</v>
      </c>
      <c r="E63" s="843">
        <v>90.1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100.6</v>
      </c>
      <c r="D64" s="843">
        <v>2075</v>
      </c>
      <c r="E64" s="843">
        <v>79.599999999999994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100.4</v>
      </c>
      <c r="D65" s="843">
        <v>2469</v>
      </c>
      <c r="E65" s="843">
        <v>74.599999999999994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101.3</v>
      </c>
      <c r="D66" s="843">
        <v>2498</v>
      </c>
      <c r="E66" s="843">
        <v>77.900000000000006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101.1</v>
      </c>
      <c r="D67" s="848">
        <v>2434</v>
      </c>
      <c r="E67" s="848">
        <v>105.7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98.6</v>
      </c>
      <c r="D68" s="843">
        <v>2166</v>
      </c>
      <c r="E68" s="843">
        <v>84.1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102</v>
      </c>
      <c r="D69" s="843">
        <v>2190</v>
      </c>
      <c r="E69" s="843">
        <v>91.6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102.4</v>
      </c>
      <c r="D70" s="843">
        <v>2178</v>
      </c>
      <c r="E70" s="843">
        <v>96.3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102.2</v>
      </c>
      <c r="D71" s="843">
        <v>2248</v>
      </c>
      <c r="E71" s="843">
        <v>82.6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99.8</v>
      </c>
      <c r="D72" s="843">
        <v>2239</v>
      </c>
      <c r="E72" s="843">
        <v>79.8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101.3</v>
      </c>
      <c r="D73" s="843">
        <v>2260</v>
      </c>
      <c r="E73" s="843">
        <v>85.7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101.2</v>
      </c>
      <c r="D74" s="843">
        <v>2223</v>
      </c>
      <c r="E74" s="843">
        <v>91.6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106.4</v>
      </c>
      <c r="D75" s="843">
        <v>2125</v>
      </c>
      <c r="E75" s="843">
        <v>88.8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102.8</v>
      </c>
      <c r="D76" s="843">
        <v>2197</v>
      </c>
      <c r="E76" s="843">
        <v>90.8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102.6</v>
      </c>
      <c r="D77" s="843"/>
      <c r="E77" s="843">
        <v>88.8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102.7</v>
      </c>
      <c r="D78" s="843"/>
      <c r="E78" s="843">
        <v>89.9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103.8</v>
      </c>
      <c r="D79" s="843"/>
      <c r="E79" s="843">
        <v>92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96.9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103.2</v>
      </c>
      <c r="D80" s="853"/>
      <c r="E80" s="853">
        <v>86.4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100.8</v>
      </c>
      <c r="D81" s="843"/>
      <c r="E81" s="843">
        <v>92.8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100.2</v>
      </c>
      <c r="D82" s="843"/>
      <c r="E82" s="843">
        <v>82.4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101.2</v>
      </c>
      <c r="D83" s="843"/>
      <c r="E83" s="843">
        <v>80.2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98.7</v>
      </c>
      <c r="D84" s="843"/>
      <c r="E84" s="843">
        <v>104.5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100.4</v>
      </c>
      <c r="D85" s="843"/>
      <c r="E85" s="843">
        <v>107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103.6</v>
      </c>
      <c r="D86" s="843"/>
      <c r="E86" s="843">
        <v>108.3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103.2</v>
      </c>
      <c r="D87" s="843"/>
      <c r="E87" s="843">
        <v>88.3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104.1</v>
      </c>
      <c r="D88" s="843"/>
      <c r="E88" s="843">
        <v>79.400000000000006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104.9</v>
      </c>
      <c r="D89" s="843"/>
      <c r="E89" s="843">
        <v>74.5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93.7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93.3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88.5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87.7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86.4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84.8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85.1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85.6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84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83.9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83.6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84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85.1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89.5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91.5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92.3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96.6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99.6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100.9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818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100.9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98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97.9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903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99.7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99.3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99.3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98.8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99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99.6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1218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99.3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99.2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98.9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98.9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98.7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98.7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99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98.9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98.9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99.2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99.2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3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99.2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1421</v>
      </c>
      <c r="B428" s="701" t="s">
        <v>3</v>
      </c>
      <c r="C428" s="853">
        <v>98.6</v>
      </c>
      <c r="D428" s="1706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98.6</v>
      </c>
      <c r="N428" s="906">
        <v>2222</v>
      </c>
      <c r="O428" s="853">
        <v>84.1</v>
      </c>
      <c r="P428" s="853">
        <v>99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</v>
      </c>
      <c r="D429" s="1707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</v>
      </c>
      <c r="N429" s="878">
        <v>2262.6</v>
      </c>
      <c r="O429" s="843">
        <v>91.6</v>
      </c>
      <c r="P429" s="843">
        <v>98.8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102.4</v>
      </c>
      <c r="D430" s="1707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102.4</v>
      </c>
      <c r="N430" s="878">
        <v>2232.9</v>
      </c>
      <c r="O430" s="843">
        <v>96.3</v>
      </c>
      <c r="P430" s="843">
        <v>99.1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102.2</v>
      </c>
      <c r="D431" s="1707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102.2</v>
      </c>
      <c r="N431" s="878">
        <v>2275.8000000000002</v>
      </c>
      <c r="O431" s="843">
        <v>82.6</v>
      </c>
      <c r="P431" s="843">
        <v>98.5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99.8</v>
      </c>
      <c r="D432" s="1707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99.8</v>
      </c>
      <c r="N432" s="878">
        <v>2182</v>
      </c>
      <c r="O432" s="843">
        <v>79.8</v>
      </c>
      <c r="P432" s="843">
        <v>98.9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101.3</v>
      </c>
      <c r="D433" s="1707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101.3</v>
      </c>
      <c r="N433" s="878">
        <v>2209.6</v>
      </c>
      <c r="O433" s="843">
        <v>85.7</v>
      </c>
      <c r="P433" s="843">
        <v>98.7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101.2</v>
      </c>
      <c r="D434" s="1707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101.2</v>
      </c>
      <c r="N434" s="878">
        <v>2163.6999999999998</v>
      </c>
      <c r="O434" s="843">
        <v>91.6</v>
      </c>
      <c r="P434" s="843">
        <v>98.6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106.4</v>
      </c>
      <c r="D435" s="1707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106.4</v>
      </c>
      <c r="N435" s="878">
        <v>2064.9</v>
      </c>
      <c r="O435" s="843">
        <v>88.8</v>
      </c>
      <c r="P435" s="843">
        <v>99.1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102.8</v>
      </c>
      <c r="D436" s="1707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102.8</v>
      </c>
      <c r="N436" s="878">
        <v>2193.3000000000002</v>
      </c>
      <c r="O436" s="843">
        <v>90.8</v>
      </c>
      <c r="P436" s="843">
        <v>98.4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102.6</v>
      </c>
      <c r="D437" s="1707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102.6</v>
      </c>
      <c r="N437" s="1707"/>
      <c r="O437" s="843">
        <v>88.8</v>
      </c>
      <c r="P437" s="843">
        <v>98.9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102.7</v>
      </c>
      <c r="D438" s="1707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102.7</v>
      </c>
      <c r="N438" s="1707"/>
      <c r="O438" s="843">
        <v>89.9</v>
      </c>
      <c r="P438" s="843">
        <v>99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103.8</v>
      </c>
      <c r="D439" s="1893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103.8</v>
      </c>
      <c r="N439" s="1893"/>
      <c r="O439" s="848">
        <v>92</v>
      </c>
      <c r="P439" s="848">
        <v>99.2</v>
      </c>
      <c r="Q439" s="849">
        <v>19177</v>
      </c>
      <c r="R439" s="848">
        <v>116.042</v>
      </c>
      <c r="S439" s="849">
        <v>22914</v>
      </c>
      <c r="T439" s="1432">
        <v>1.1910000000000001</v>
      </c>
      <c r="U439" s="1657">
        <v>103.77</v>
      </c>
    </row>
    <row r="440" spans="1:21">
      <c r="A440" s="763" t="s">
        <v>1466</v>
      </c>
      <c r="B440" s="765" t="s">
        <v>3</v>
      </c>
      <c r="C440" s="1650">
        <v>103.2</v>
      </c>
      <c r="D440" s="1706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103.2</v>
      </c>
      <c r="N440" s="1706"/>
      <c r="O440" s="853">
        <v>86.4</v>
      </c>
      <c r="P440" s="853">
        <v>98.4</v>
      </c>
      <c r="Q440" s="854">
        <v>19148</v>
      </c>
      <c r="R440" s="853">
        <v>110.70099999999999</v>
      </c>
      <c r="S440" s="854">
        <v>21037</v>
      </c>
      <c r="T440" s="1433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>
        <v>100.8</v>
      </c>
      <c r="D441" s="1707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56">
        <v>103.77</v>
      </c>
      <c r="M441" s="1652">
        <v>100.8</v>
      </c>
      <c r="N441" s="1707"/>
      <c r="O441" s="843">
        <v>92.8</v>
      </c>
      <c r="P441" s="843">
        <v>98.4</v>
      </c>
      <c r="Q441" s="844">
        <v>19592</v>
      </c>
      <c r="R441" s="843">
        <v>77.662000000000006</v>
      </c>
      <c r="S441" s="844">
        <v>22386</v>
      </c>
      <c r="T441" s="879">
        <v>1.2370000000000001</v>
      </c>
      <c r="U441" s="1656">
        <v>103.77</v>
      </c>
    </row>
    <row r="442" spans="1:21">
      <c r="A442" s="764"/>
      <c r="B442" s="564" t="s">
        <v>5</v>
      </c>
      <c r="C442" s="1652">
        <v>100.2</v>
      </c>
      <c r="D442" s="1707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56">
        <v>103.568</v>
      </c>
      <c r="M442" s="1652">
        <v>100.2</v>
      </c>
      <c r="N442" s="1707"/>
      <c r="O442" s="843">
        <v>82.4</v>
      </c>
      <c r="P442" s="843">
        <v>97.6</v>
      </c>
      <c r="Q442" s="844">
        <v>19595</v>
      </c>
      <c r="R442" s="843">
        <v>95.575999999999993</v>
      </c>
      <c r="S442" s="844">
        <v>21390</v>
      </c>
      <c r="T442" s="879">
        <v>1.284</v>
      </c>
      <c r="U442" s="1656">
        <v>103.568</v>
      </c>
    </row>
    <row r="443" spans="1:21">
      <c r="A443" s="764"/>
      <c r="B443" s="564" t="s">
        <v>6</v>
      </c>
      <c r="C443" s="1652">
        <v>101.2</v>
      </c>
      <c r="D443" s="1707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56">
        <v>103.55500000000001</v>
      </c>
      <c r="M443" s="1652">
        <v>101.2</v>
      </c>
      <c r="N443" s="1707"/>
      <c r="O443" s="843">
        <v>80.2</v>
      </c>
      <c r="P443" s="843">
        <v>99.7</v>
      </c>
      <c r="Q443" s="844">
        <v>19298</v>
      </c>
      <c r="R443" s="843">
        <v>116.89400000000001</v>
      </c>
      <c r="S443" s="844">
        <v>23090</v>
      </c>
      <c r="T443" s="879">
        <v>1.3029999999999999</v>
      </c>
      <c r="U443" s="1656">
        <v>103.55500000000001</v>
      </c>
    </row>
    <row r="444" spans="1:21">
      <c r="A444" s="764"/>
      <c r="B444" s="564" t="s">
        <v>7</v>
      </c>
      <c r="C444" s="1652">
        <v>98.7</v>
      </c>
      <c r="D444" s="1707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56">
        <v>103.73099999999999</v>
      </c>
      <c r="M444" s="1652">
        <v>98.7</v>
      </c>
      <c r="N444" s="1707"/>
      <c r="O444" s="843">
        <v>104.5</v>
      </c>
      <c r="P444" s="843">
        <v>99.1</v>
      </c>
      <c r="Q444" s="844">
        <v>18881</v>
      </c>
      <c r="R444" s="843">
        <v>92.456000000000003</v>
      </c>
      <c r="S444" s="844">
        <v>21262</v>
      </c>
      <c r="T444" s="879">
        <v>1.321</v>
      </c>
      <c r="U444" s="1656">
        <v>103.73099999999999</v>
      </c>
    </row>
    <row r="445" spans="1:21">
      <c r="A445" s="764"/>
      <c r="B445" s="564" t="s">
        <v>8</v>
      </c>
      <c r="C445" s="1652">
        <v>100.4</v>
      </c>
      <c r="D445" s="1707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56">
        <v>103.352</v>
      </c>
      <c r="M445" s="1652">
        <v>100.4</v>
      </c>
      <c r="N445" s="1707"/>
      <c r="O445" s="843">
        <v>107</v>
      </c>
      <c r="P445" s="843">
        <v>99.2</v>
      </c>
      <c r="Q445" s="844">
        <v>19740</v>
      </c>
      <c r="R445" s="843">
        <v>102.057</v>
      </c>
      <c r="S445" s="844">
        <v>19851</v>
      </c>
      <c r="T445" s="879">
        <v>1.3779999999999999</v>
      </c>
      <c r="U445" s="1656">
        <v>103.352</v>
      </c>
    </row>
    <row r="446" spans="1:21">
      <c r="A446" s="764"/>
      <c r="B446" s="564" t="s">
        <v>9</v>
      </c>
      <c r="C446" s="1652">
        <v>103.6</v>
      </c>
      <c r="D446" s="1707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56">
        <v>103.43899999999999</v>
      </c>
      <c r="M446" s="1652">
        <v>103.6</v>
      </c>
      <c r="N446" s="1707"/>
      <c r="O446" s="843">
        <v>108.3</v>
      </c>
      <c r="P446" s="843">
        <v>99.1</v>
      </c>
      <c r="Q446" s="844">
        <v>20766</v>
      </c>
      <c r="R446" s="843">
        <v>107.782</v>
      </c>
      <c r="S446" s="844">
        <v>22104</v>
      </c>
      <c r="T446" s="879">
        <v>1.383</v>
      </c>
      <c r="U446" s="1656">
        <v>103.43899999999999</v>
      </c>
    </row>
    <row r="447" spans="1:21">
      <c r="A447" s="764"/>
      <c r="B447" s="564" t="s">
        <v>10</v>
      </c>
      <c r="C447" s="1652">
        <v>103.2</v>
      </c>
      <c r="D447" s="1707"/>
      <c r="E447" s="843">
        <v>88.3</v>
      </c>
      <c r="F447" s="843">
        <v>98.9</v>
      </c>
      <c r="G447" s="844">
        <v>22844</v>
      </c>
      <c r="H447" s="843">
        <v>104.633</v>
      </c>
      <c r="I447" s="844">
        <v>20241350</v>
      </c>
      <c r="J447" s="879">
        <v>1.3819999999999999</v>
      </c>
      <c r="K447" s="1656">
        <v>102.678</v>
      </c>
      <c r="M447" s="1652">
        <v>103.2</v>
      </c>
      <c r="N447" s="1707"/>
      <c r="O447" s="843">
        <v>88.3</v>
      </c>
      <c r="P447" s="843">
        <v>98.7</v>
      </c>
      <c r="Q447" s="844">
        <v>20703</v>
      </c>
      <c r="R447" s="843">
        <v>104.633</v>
      </c>
      <c r="S447" s="844">
        <v>23009</v>
      </c>
      <c r="T447" s="879">
        <v>1.3819999999999999</v>
      </c>
      <c r="U447" s="1656">
        <v>102.678</v>
      </c>
    </row>
    <row r="448" spans="1:21">
      <c r="A448" s="764"/>
      <c r="B448" s="564" t="s">
        <v>11</v>
      </c>
      <c r="C448" s="1652">
        <v>103.1</v>
      </c>
      <c r="D448" s="1707"/>
      <c r="E448" s="843">
        <v>79.5</v>
      </c>
      <c r="F448" s="843">
        <v>99.1</v>
      </c>
      <c r="G448" s="844">
        <v>23040</v>
      </c>
      <c r="H448" s="843">
        <v>108.446</v>
      </c>
      <c r="I448" s="844">
        <v>5581874</v>
      </c>
      <c r="J448" s="879">
        <v>1.3919999999999999</v>
      </c>
      <c r="K448" s="1656">
        <v>102.768</v>
      </c>
      <c r="M448" s="1652">
        <v>104.1</v>
      </c>
      <c r="N448" s="1707"/>
      <c r="O448" s="843">
        <v>79.400000000000006</v>
      </c>
      <c r="P448" s="843">
        <v>99</v>
      </c>
      <c r="Q448" s="844">
        <v>21078</v>
      </c>
      <c r="R448" s="843">
        <v>108.446</v>
      </c>
      <c r="S448" s="844">
        <v>23712</v>
      </c>
      <c r="T448" s="879">
        <v>1.3919999999999999</v>
      </c>
      <c r="U448" s="1656">
        <v>102.768</v>
      </c>
    </row>
    <row r="449" spans="1:21">
      <c r="A449" s="764"/>
      <c r="B449" s="564" t="s">
        <v>12</v>
      </c>
      <c r="C449" s="1652"/>
      <c r="D449" s="1707"/>
      <c r="E449" s="843"/>
      <c r="F449" s="843">
        <v>99</v>
      </c>
      <c r="G449" s="844">
        <v>22180</v>
      </c>
      <c r="H449" s="843">
        <v>92.656000000000006</v>
      </c>
      <c r="I449" s="844">
        <v>10140491</v>
      </c>
      <c r="J449" s="879">
        <v>1.3979999999999999</v>
      </c>
      <c r="K449" s="1656">
        <v>102.941</v>
      </c>
      <c r="M449" s="1652">
        <v>104.9</v>
      </c>
      <c r="N449" s="1707"/>
      <c r="O449" s="843">
        <v>74.5</v>
      </c>
      <c r="P449" s="843">
        <v>99</v>
      </c>
      <c r="Q449" s="844">
        <v>20887</v>
      </c>
      <c r="R449" s="843">
        <v>92.656000000000006</v>
      </c>
      <c r="S449" s="844">
        <v>24946</v>
      </c>
      <c r="T449" s="879">
        <v>1.3979999999999999</v>
      </c>
      <c r="U449" s="1656">
        <v>102.941</v>
      </c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49"/>
      <c r="U450" s="1656"/>
    </row>
    <row r="451" spans="1:21">
      <c r="A451" s="778"/>
      <c r="B451" s="1388" t="s">
        <v>14</v>
      </c>
      <c r="C451" s="1653"/>
      <c r="D451" s="1893"/>
      <c r="E451" s="848"/>
      <c r="F451" s="848"/>
      <c r="G451" s="849"/>
      <c r="H451" s="848"/>
      <c r="I451" s="849"/>
      <c r="J451" s="1432"/>
      <c r="K451" s="1657"/>
      <c r="M451" s="1653"/>
      <c r="N451" s="1893"/>
      <c r="O451" s="848"/>
      <c r="P451" s="848"/>
      <c r="Q451" s="849"/>
      <c r="R451" s="848"/>
      <c r="S451" s="849"/>
      <c r="T451" s="1894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 hidden="1">
      <c r="A459" s="767" t="s">
        <v>379</v>
      </c>
      <c r="B459" s="768"/>
      <c r="C459" s="772">
        <f>AVERAGE(C20:C31)</f>
        <v>100.01666666666665</v>
      </c>
      <c r="D459" s="107">
        <f t="shared" ref="D459:H459" si="0">AVERAGE(D20:D31)</f>
        <v>2035.8333333333333</v>
      </c>
      <c r="E459" s="107">
        <f t="shared" si="0"/>
        <v>100.61666666666667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 hidden="1">
      <c r="A460" s="767" t="s">
        <v>380</v>
      </c>
      <c r="B460" s="768" t="s">
        <v>424</v>
      </c>
      <c r="C460" s="772">
        <f>AVERAGE(C32:C43)</f>
        <v>97.899999999999991</v>
      </c>
      <c r="D460" s="107">
        <f t="shared" ref="D460:H460" si="2">AVERAGE(D32:D43)</f>
        <v>1955.25</v>
      </c>
      <c r="E460" s="107">
        <f t="shared" si="2"/>
        <v>99.25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 hidden="1">
      <c r="A461" s="767" t="s">
        <v>381</v>
      </c>
      <c r="B461" s="768"/>
      <c r="C461" s="772">
        <f>AVERAGE(C44:C55)</f>
        <v>97.708333333333329</v>
      </c>
      <c r="D461" s="107">
        <f t="shared" ref="D461:H461" si="4">AVERAGE(D44:D55)</f>
        <v>2134.25</v>
      </c>
      <c r="E461" s="107">
        <f t="shared" si="4"/>
        <v>104.425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 hidden="1">
      <c r="A462" s="767" t="s">
        <v>382</v>
      </c>
      <c r="B462" s="768" t="s">
        <v>425</v>
      </c>
      <c r="C462" s="772">
        <f>AVERAGE(C56:C67)</f>
        <v>100.72499999999998</v>
      </c>
      <c r="D462" s="107">
        <f t="shared" ref="D462:H462" si="6">AVERAGE(D56:D67)</f>
        <v>2347.25</v>
      </c>
      <c r="E462" s="107">
        <f t="shared" si="6"/>
        <v>91.725000000000009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 hidden="1">
      <c r="A463" s="767" t="s">
        <v>383</v>
      </c>
      <c r="B463" s="768"/>
      <c r="C463" s="772">
        <f>AVERAGE(C68:C79)</f>
        <v>102.14999999999999</v>
      </c>
      <c r="D463" s="107">
        <f t="shared" ref="D463:H463" si="8">AVERAGE(D68:D79)</f>
        <v>2202.8888888888887</v>
      </c>
      <c r="E463" s="107">
        <f t="shared" si="8"/>
        <v>88.5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 hidden="1">
      <c r="A464" s="767" t="s">
        <v>384</v>
      </c>
      <c r="B464" s="768"/>
      <c r="C464" s="772">
        <f>AVERAGE(C80:C91)</f>
        <v>99.266666666666694</v>
      </c>
      <c r="D464" s="107">
        <f t="shared" ref="D464:H464" si="10">AVERAGE(D80:D91)</f>
        <v>1548.3</v>
      </c>
      <c r="E464" s="107">
        <f t="shared" si="10"/>
        <v>97.99166666666666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 hidden="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 hidden="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 hidden="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 hidden="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 hidden="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 hidden="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 hidden="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 hidden="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 hidden="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3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5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857</v>
      </c>
      <c r="B490" s="1883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1224</v>
      </c>
      <c r="B491" s="1883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1255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25" t="s">
        <v>1432</v>
      </c>
      <c r="B493" s="2624"/>
      <c r="C493" s="817">
        <f>AVERAGE(C428:C439)</f>
        <v>102.14999999999999</v>
      </c>
      <c r="D493" s="817"/>
      <c r="E493" s="817">
        <f>AVERAGE(E428:E439)</f>
        <v>88.5</v>
      </c>
      <c r="F493" s="817">
        <f>AVERAGE(F428:F439)</f>
        <v>98.875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1"/>
      <c r="G499" s="1890">
        <f>SUM(G359:G370)</f>
        <v>217587</v>
      </c>
      <c r="I499" s="1890">
        <f>SUM(I359:I370)</f>
        <v>207843328</v>
      </c>
      <c r="K499" s="918"/>
    </row>
    <row r="500" spans="1:11">
      <c r="A500" s="1046" t="s">
        <v>795</v>
      </c>
      <c r="B500" s="1891"/>
      <c r="G500" s="1890">
        <f>SUM(G371:G382)</f>
        <v>212275</v>
      </c>
      <c r="I500" s="1890">
        <f>SUM(I371:I382)</f>
        <v>207764698</v>
      </c>
      <c r="K500" s="918"/>
    </row>
    <row r="501" spans="1:11">
      <c r="A501" s="1046" t="s">
        <v>823</v>
      </c>
      <c r="B501" s="1891"/>
      <c r="G501" s="1890">
        <f>SUM(G383:G394)</f>
        <v>252333</v>
      </c>
      <c r="I501" s="1890">
        <f>SUM(I383:I394)</f>
        <v>192435832</v>
      </c>
      <c r="K501" s="918"/>
    </row>
    <row r="502" spans="1:11">
      <c r="A502" s="1046" t="s">
        <v>1194</v>
      </c>
      <c r="B502" s="1891"/>
      <c r="G502" s="1890">
        <f>SUM(G395:G406)</f>
        <v>238147</v>
      </c>
      <c r="I502" s="1890">
        <f>SUM(I395:I406)</f>
        <v>211273886</v>
      </c>
      <c r="K502" s="918"/>
    </row>
    <row r="503" spans="1:11">
      <c r="A503" s="1171" t="s">
        <v>1227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74" t="s">
        <v>67</v>
      </c>
      <c r="D2" s="2875"/>
      <c r="E2" s="2875"/>
      <c r="F2" s="2875"/>
      <c r="G2" s="2875"/>
      <c r="H2" s="2876"/>
      <c r="I2" s="2874" t="s">
        <v>68</v>
      </c>
      <c r="J2" s="2875"/>
      <c r="K2" s="2875"/>
      <c r="L2" s="2875"/>
      <c r="M2" s="2875"/>
      <c r="N2" s="2876"/>
      <c r="O2" s="2874" t="s">
        <v>98</v>
      </c>
      <c r="P2" s="2875"/>
      <c r="Q2" s="2875"/>
      <c r="R2" s="2875"/>
      <c r="S2" s="2875"/>
      <c r="T2" s="2876"/>
      <c r="U2" s="2874" t="s">
        <v>99</v>
      </c>
      <c r="V2" s="2875"/>
      <c r="W2" s="2875"/>
      <c r="X2" s="2875"/>
      <c r="Y2" s="2875"/>
      <c r="Z2" s="2876"/>
      <c r="AA2" s="2874" t="s">
        <v>100</v>
      </c>
      <c r="AB2" s="2875"/>
      <c r="AC2" s="2875"/>
      <c r="AD2" s="2875"/>
      <c r="AE2" s="2875"/>
      <c r="AF2" s="2875"/>
      <c r="AG2" s="2880" t="s">
        <v>101</v>
      </c>
      <c r="AH2" s="2881"/>
      <c r="AI2" s="2881"/>
      <c r="AJ2" s="2881"/>
      <c r="AK2" s="2881"/>
      <c r="AL2" s="2882"/>
      <c r="AM2" s="2880" t="s">
        <v>102</v>
      </c>
      <c r="AN2" s="2881"/>
      <c r="AO2" s="2881"/>
      <c r="AP2" s="2881"/>
      <c r="AQ2" s="2881"/>
      <c r="AR2" s="2881"/>
      <c r="AS2" s="2886" t="s">
        <v>727</v>
      </c>
      <c r="AT2" s="2887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77" t="s">
        <v>72</v>
      </c>
      <c r="G3" s="2878"/>
      <c r="H3" s="2879"/>
      <c r="I3" s="150" t="s">
        <v>70</v>
      </c>
      <c r="J3" s="151" t="s">
        <v>71</v>
      </c>
      <c r="K3" s="152" t="s">
        <v>70</v>
      </c>
      <c r="L3" s="2877" t="s">
        <v>72</v>
      </c>
      <c r="M3" s="2878"/>
      <c r="N3" s="2879"/>
      <c r="O3" s="150" t="s">
        <v>70</v>
      </c>
      <c r="P3" s="151" t="s">
        <v>71</v>
      </c>
      <c r="Q3" s="152" t="s">
        <v>70</v>
      </c>
      <c r="R3" s="2877" t="s">
        <v>72</v>
      </c>
      <c r="S3" s="2878"/>
      <c r="T3" s="2879"/>
      <c r="U3" s="150" t="s">
        <v>70</v>
      </c>
      <c r="V3" s="151" t="s">
        <v>71</v>
      </c>
      <c r="W3" s="152" t="s">
        <v>70</v>
      </c>
      <c r="X3" s="2877" t="s">
        <v>72</v>
      </c>
      <c r="Y3" s="2878"/>
      <c r="Z3" s="2879"/>
      <c r="AA3" s="150" t="s">
        <v>70</v>
      </c>
      <c r="AB3" s="151" t="s">
        <v>71</v>
      </c>
      <c r="AC3" s="152" t="s">
        <v>70</v>
      </c>
      <c r="AD3" s="2877" t="s">
        <v>72</v>
      </c>
      <c r="AE3" s="2878"/>
      <c r="AF3" s="2878"/>
      <c r="AG3" s="155" t="s">
        <v>70</v>
      </c>
      <c r="AH3" s="153" t="s">
        <v>71</v>
      </c>
      <c r="AI3" s="154" t="s">
        <v>70</v>
      </c>
      <c r="AJ3" s="2883" t="s">
        <v>72</v>
      </c>
      <c r="AK3" s="2884"/>
      <c r="AL3" s="2885"/>
      <c r="AM3" s="155" t="s">
        <v>70</v>
      </c>
      <c r="AN3" s="153" t="s">
        <v>71</v>
      </c>
      <c r="AO3" s="154" t="s">
        <v>70</v>
      </c>
      <c r="AP3" s="2883" t="s">
        <v>72</v>
      </c>
      <c r="AQ3" s="2884"/>
      <c r="AR3" s="2884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1219</v>
      </c>
      <c r="E15" s="1673" t="s">
        <v>1204</v>
      </c>
      <c r="F15" s="1674" t="s">
        <v>1220</v>
      </c>
      <c r="G15" s="1675" t="s">
        <v>860</v>
      </c>
      <c r="H15" s="1676" t="s">
        <v>861</v>
      </c>
      <c r="I15" s="1053" t="s">
        <v>806</v>
      </c>
      <c r="J15" s="980" t="s">
        <v>1203</v>
      </c>
      <c r="K15" s="980" t="s">
        <v>1204</v>
      </c>
      <c r="L15" s="981" t="s">
        <v>808</v>
      </c>
      <c r="M15" s="1051" t="s">
        <v>860</v>
      </c>
      <c r="N15" s="1052" t="s">
        <v>861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862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1" sqref="I11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835</v>
      </c>
      <c r="B1" s="380" t="s">
        <v>849</v>
      </c>
      <c r="C1" s="380" t="s">
        <v>836</v>
      </c>
      <c r="D1" s="380" t="s">
        <v>850</v>
      </c>
      <c r="E1" s="380" t="s">
        <v>837</v>
      </c>
      <c r="F1" s="380" t="s">
        <v>851</v>
      </c>
      <c r="G1" s="380" t="s">
        <v>838</v>
      </c>
      <c r="H1" s="380" t="s">
        <v>852</v>
      </c>
      <c r="I1" s="380" t="s">
        <v>839</v>
      </c>
      <c r="J1" s="380" t="s">
        <v>840</v>
      </c>
      <c r="K1" s="1042" t="s">
        <v>841</v>
      </c>
      <c r="L1" s="380" t="s">
        <v>853</v>
      </c>
      <c r="M1" s="380" t="s">
        <v>842</v>
      </c>
      <c r="N1" s="1042" t="s">
        <v>1429</v>
      </c>
    </row>
    <row r="2" spans="1:17">
      <c r="A2" s="1043">
        <v>43132</v>
      </c>
      <c r="B2" s="1040">
        <v>-1.7482036045968208E-4</v>
      </c>
      <c r="C2" s="1040">
        <v>2.5313578067414078E-3</v>
      </c>
      <c r="D2" s="1040">
        <v>3.926295547157177E-3</v>
      </c>
      <c r="E2" s="1040">
        <v>2.2039570938341413E-3</v>
      </c>
      <c r="F2" s="1040">
        <v>3.956592163368633E-3</v>
      </c>
      <c r="G2" s="1040">
        <v>-6.4433987267253912E-4</v>
      </c>
      <c r="H2" s="1040">
        <v>1.6129722831124127E-3</v>
      </c>
      <c r="I2" s="1040">
        <v>1.4431395843730321E-3</v>
      </c>
      <c r="J2" s="1040">
        <v>1.6081852089566695E-4</v>
      </c>
      <c r="K2" s="1040">
        <v>1.0070952894474239E-3</v>
      </c>
      <c r="L2" s="1040">
        <v>1.1235482570498556E-3</v>
      </c>
      <c r="M2" s="1040">
        <v>8.1256383467380733E-3</v>
      </c>
      <c r="N2" s="1040">
        <v>5.8445137367586497E-3</v>
      </c>
      <c r="Q2" s="262"/>
    </row>
    <row r="3" spans="1:17">
      <c r="A3" s="1043">
        <v>43160</v>
      </c>
      <c r="B3" s="1040">
        <v>-5.3592034996263749E-4</v>
      </c>
      <c r="C3" s="1040">
        <v>2.4063111775920465E-3</v>
      </c>
      <c r="D3" s="1040">
        <v>3.9040366895776168E-3</v>
      </c>
      <c r="E3" s="1040">
        <v>1.9308387073662114E-3</v>
      </c>
      <c r="F3" s="1040">
        <v>3.8425511930894052E-3</v>
      </c>
      <c r="G3" s="1040">
        <v>-3.4312611571207796E-4</v>
      </c>
      <c r="H3" s="1040">
        <v>1.7296383451523845E-3</v>
      </c>
      <c r="I3" s="1040">
        <v>1.0972434322984448E-3</v>
      </c>
      <c r="J3" s="1040">
        <v>4.8783543229613535E-4</v>
      </c>
      <c r="K3" s="1040">
        <v>9.9341740065050921E-4</v>
      </c>
      <c r="L3" s="1040">
        <v>9.3348533091774932E-4</v>
      </c>
      <c r="M3" s="1040">
        <v>7.9253023986811666E-3</v>
      </c>
      <c r="N3" s="1040">
        <v>5.1676646923859426E-3</v>
      </c>
      <c r="Q3" s="262"/>
    </row>
    <row r="4" spans="1:17">
      <c r="A4" s="1043">
        <v>43191</v>
      </c>
      <c r="B4" s="1040">
        <v>-1.1650979698196728E-3</v>
      </c>
      <c r="C4" s="1040">
        <v>1.9922541841084218E-3</v>
      </c>
      <c r="D4" s="1040">
        <v>3.5885679616365351E-3</v>
      </c>
      <c r="E4" s="1040">
        <v>1.6019711588575181E-3</v>
      </c>
      <c r="F4" s="1040">
        <v>3.3968359340190712E-3</v>
      </c>
      <c r="G4" s="1040">
        <v>-6.6497833991985278E-4</v>
      </c>
      <c r="H4" s="1040">
        <v>1.6881111309478003E-3</v>
      </c>
      <c r="I4" s="1040">
        <v>5.5317560793910481E-4</v>
      </c>
      <c r="J4" s="1040">
        <v>7.3467586945863417E-4</v>
      </c>
      <c r="K4" s="1040">
        <v>1.0546624840934715E-3</v>
      </c>
      <c r="L4" s="1040">
        <v>5.2365914678276226E-4</v>
      </c>
      <c r="M4" s="1040">
        <v>6.311820251390543E-3</v>
      </c>
      <c r="N4" s="1040">
        <v>4.2956196931940305E-3</v>
      </c>
      <c r="Q4" s="262"/>
    </row>
    <row r="5" spans="1:17">
      <c r="A5" s="1043">
        <v>43221</v>
      </c>
      <c r="B5" s="1040">
        <v>-1.7893540286553211E-3</v>
      </c>
      <c r="C5" s="1040">
        <v>1.566062349511288E-3</v>
      </c>
      <c r="D5" s="1040">
        <v>2.8396241062218497E-3</v>
      </c>
      <c r="E5" s="1040">
        <v>1.4988468117007603E-3</v>
      </c>
      <c r="F5" s="1040">
        <v>2.6494363196074566E-3</v>
      </c>
      <c r="G5" s="1040">
        <v>-1.2920796664557255E-3</v>
      </c>
      <c r="H5" s="1040">
        <v>2.1776688023026347E-3</v>
      </c>
      <c r="I5" s="1040">
        <v>2.3730338916383431E-4</v>
      </c>
      <c r="J5" s="1040">
        <v>1.0146095184397907E-3</v>
      </c>
      <c r="K5" s="1040">
        <v>1.0072609821054623E-3</v>
      </c>
      <c r="L5" s="1040">
        <v>2.7832805954175477E-4</v>
      </c>
      <c r="M5" s="1040">
        <v>4.3045481005232755E-3</v>
      </c>
      <c r="N5" s="1040">
        <v>3.2990323568682367E-3</v>
      </c>
      <c r="Q5" s="262"/>
    </row>
    <row r="6" spans="1:17">
      <c r="A6" s="1043">
        <v>43252</v>
      </c>
      <c r="B6" s="1040">
        <v>-1.9847283955896078E-3</v>
      </c>
      <c r="C6" s="1040">
        <v>1.4449785358172651E-3</v>
      </c>
      <c r="D6" s="1040">
        <v>1.5530369463927496E-3</v>
      </c>
      <c r="E6" s="1040">
        <v>1.5523613033570083E-3</v>
      </c>
      <c r="F6" s="1040">
        <v>1.3982069339746328E-3</v>
      </c>
      <c r="G6" s="1040">
        <v>-6.0487903712591606E-4</v>
      </c>
      <c r="H6" s="1040">
        <v>2.7965382223031909E-3</v>
      </c>
      <c r="I6" s="1040">
        <v>-9.1570442213417813E-5</v>
      </c>
      <c r="J6" s="1040">
        <v>1.2912140720644505E-3</v>
      </c>
      <c r="K6" s="1040">
        <v>1.129057882854223E-3</v>
      </c>
      <c r="L6" s="1040">
        <v>-6.2087656960141402E-5</v>
      </c>
      <c r="M6" s="1040">
        <v>2.5842386780796645E-3</v>
      </c>
      <c r="N6" s="1040">
        <v>1.3577004660112468E-3</v>
      </c>
      <c r="Q6" s="262"/>
    </row>
    <row r="7" spans="1:17">
      <c r="A7" s="1043">
        <v>43282</v>
      </c>
      <c r="B7" s="1040">
        <v>-1.4033068354557532E-3</v>
      </c>
      <c r="C7" s="1040">
        <v>1.2568358146212155E-3</v>
      </c>
      <c r="D7" s="1040">
        <v>5.8247476771744466E-5</v>
      </c>
      <c r="E7" s="1040">
        <v>1.5445842729382431E-3</v>
      </c>
      <c r="F7" s="1040">
        <v>1.6705764350644081E-4</v>
      </c>
      <c r="G7" s="1040">
        <v>4.6253000632878738E-5</v>
      </c>
      <c r="H7" s="1040">
        <v>3.0860451614026507E-3</v>
      </c>
      <c r="I7" s="1040">
        <v>-1.4968223844835649E-5</v>
      </c>
      <c r="J7" s="1040">
        <v>1.5508120040708118E-3</v>
      </c>
      <c r="K7" s="1040">
        <v>1.0688058569974235E-3</v>
      </c>
      <c r="L7" s="1040">
        <v>-5.2198197703945404E-4</v>
      </c>
      <c r="M7" s="1040">
        <v>1.2389183602308229E-3</v>
      </c>
      <c r="N7" s="1040">
        <v>9.4704738709405767E-4</v>
      </c>
      <c r="Q7" s="262"/>
    </row>
    <row r="8" spans="1:17">
      <c r="A8" s="1043">
        <v>43313</v>
      </c>
      <c r="B8" s="1040">
        <v>-3.9756207066043991E-4</v>
      </c>
      <c r="C8" s="1040">
        <v>9.7693493175654567E-4</v>
      </c>
      <c r="D8" s="1040">
        <v>-1.1103563172631947E-3</v>
      </c>
      <c r="E8" s="1040">
        <v>1.4986110793751006E-3</v>
      </c>
      <c r="F8" s="1040">
        <v>-7.9972523171334409E-4</v>
      </c>
      <c r="G8" s="1040">
        <v>2.6184962393438482E-4</v>
      </c>
      <c r="H8" s="1040">
        <v>2.8324085490927242E-3</v>
      </c>
      <c r="I8" s="1040">
        <v>4.4930354461891753E-4</v>
      </c>
      <c r="J8" s="1040">
        <v>1.673492018564815E-3</v>
      </c>
      <c r="K8" s="1040">
        <v>5.7518474477702419E-4</v>
      </c>
      <c r="L8" s="1040">
        <v>-1.0320203443903164E-3</v>
      </c>
      <c r="M8" s="1040">
        <v>2.4338345048624532E-4</v>
      </c>
      <c r="N8" s="1040">
        <v>7.1140563328109252E-4</v>
      </c>
      <c r="Q8" s="262"/>
    </row>
    <row r="9" spans="1:17">
      <c r="A9" s="1043">
        <v>43344</v>
      </c>
      <c r="B9" s="1040">
        <v>3.4245153587553201E-4</v>
      </c>
      <c r="C9" s="1040">
        <v>8.2136096806695313E-4</v>
      </c>
      <c r="D9" s="1040">
        <v>-2.1442070352193365E-3</v>
      </c>
      <c r="E9" s="1040">
        <v>1.5441881914723954E-3</v>
      </c>
      <c r="F9" s="1040">
        <v>-1.6285309797243741E-3</v>
      </c>
      <c r="G9" s="1040">
        <v>6.01529965819525E-4</v>
      </c>
      <c r="H9" s="1040">
        <v>1.9176627470759433E-3</v>
      </c>
      <c r="I9" s="1040">
        <v>8.7959644598045728E-4</v>
      </c>
      <c r="J9" s="1040">
        <v>1.7315355108162844E-3</v>
      </c>
      <c r="K9" s="1040">
        <v>7.9925878471520662E-4</v>
      </c>
      <c r="L9" s="1040">
        <v>-1.5629655822939625E-3</v>
      </c>
      <c r="M9" s="1040">
        <v>-2.9244699329511459E-4</v>
      </c>
      <c r="N9" s="1040">
        <v>4.8911236935023084E-4</v>
      </c>
      <c r="Q9" s="262"/>
    </row>
    <row r="10" spans="1:17">
      <c r="A10" s="1043">
        <v>43374</v>
      </c>
      <c r="B10" s="1040">
        <v>7.1699743163500251E-4</v>
      </c>
      <c r="C10" s="1040">
        <v>9.1866278418706315E-4</v>
      </c>
      <c r="D10" s="1040">
        <v>-2.5206805758308803E-3</v>
      </c>
      <c r="E10" s="1040">
        <v>1.5141674187086895E-3</v>
      </c>
      <c r="F10" s="1040">
        <v>-1.9850614707870307E-3</v>
      </c>
      <c r="G10" s="1040">
        <v>1.1700102673530832E-3</v>
      </c>
      <c r="H10" s="1040">
        <v>6.6161059980462955E-4</v>
      </c>
      <c r="I10" s="1040">
        <v>9.4495293405172376E-4</v>
      </c>
      <c r="J10" s="1040">
        <v>2.1137724540563063E-3</v>
      </c>
      <c r="K10" s="1040">
        <v>1.4147787164935366E-3</v>
      </c>
      <c r="L10" s="1040">
        <v>-1.9385140001562107E-3</v>
      </c>
      <c r="M10" s="1040">
        <v>-4.70419511245046E-4</v>
      </c>
      <c r="N10" s="1040">
        <v>1.0795749129357546E-3</v>
      </c>
      <c r="Q10" s="262"/>
    </row>
    <row r="11" spans="1:17">
      <c r="A11" s="1043">
        <v>43405</v>
      </c>
      <c r="B11" s="1040">
        <v>-2.8688602461857116E-4</v>
      </c>
      <c r="C11" s="1040">
        <v>1.0144644662735125E-3</v>
      </c>
      <c r="D11" s="1040">
        <v>-3.0769147122002849E-3</v>
      </c>
      <c r="E11" s="1040">
        <v>1.0840448662039481E-3</v>
      </c>
      <c r="F11" s="1040">
        <v>-2.3541656819541235E-3</v>
      </c>
      <c r="G11" s="1040">
        <v>1.4462705111595309E-3</v>
      </c>
      <c r="H11" s="1040">
        <v>-1.0185562210445198E-3</v>
      </c>
      <c r="I11" s="1040">
        <v>8.6280803991822808E-4</v>
      </c>
      <c r="J11" s="1040">
        <v>2.3242837624302126E-3</v>
      </c>
      <c r="K11" s="1040">
        <v>1.2571398363092623E-3</v>
      </c>
      <c r="L11" s="1040">
        <v>-2.2672030553714251E-3</v>
      </c>
      <c r="M11" s="1040">
        <v>-7.2175842262078849E-4</v>
      </c>
      <c r="N11" s="1040">
        <v>-1.2027512311008071E-4</v>
      </c>
      <c r="Q11" s="262"/>
    </row>
    <row r="12" spans="1:17">
      <c r="A12" s="1043">
        <v>43435</v>
      </c>
      <c r="B12" s="1040">
        <v>-1.7300537615962952E-3</v>
      </c>
      <c r="C12" s="1040">
        <v>1.304277639859075E-3</v>
      </c>
      <c r="D12" s="1040">
        <v>-3.390582470357506E-3</v>
      </c>
      <c r="E12" s="1040">
        <v>7.2245075981403062E-4</v>
      </c>
      <c r="F12" s="1040">
        <v>-2.4697619606848242E-3</v>
      </c>
      <c r="G12" s="1040">
        <v>1.7366470265860467E-3</v>
      </c>
      <c r="H12" s="1040">
        <v>-1.9910193779000274E-3</v>
      </c>
      <c r="I12" s="1040">
        <v>6.5800917042557749E-4</v>
      </c>
      <c r="J12" s="1040">
        <v>2.477919013233354E-3</v>
      </c>
      <c r="K12" s="1040">
        <v>1.4169577179163895E-3</v>
      </c>
      <c r="L12" s="1040">
        <v>-2.2483024543189511E-3</v>
      </c>
      <c r="M12" s="1040">
        <v>-6.4686251932966066E-4</v>
      </c>
      <c r="N12" s="1040">
        <v>-1.6345554626453485E-3</v>
      </c>
      <c r="Q12" s="262"/>
    </row>
    <row r="13" spans="1:17">
      <c r="A13" s="1043">
        <v>43466</v>
      </c>
      <c r="B13" s="1040">
        <v>-2.1376434584319259E-3</v>
      </c>
      <c r="C13" s="1040">
        <v>1.8291929943865526E-3</v>
      </c>
      <c r="D13" s="1040">
        <v>-3.4157168078454703E-3</v>
      </c>
      <c r="E13" s="1040">
        <v>6.5869768911097637E-4</v>
      </c>
      <c r="F13" s="1040">
        <v>-2.099839023928185E-3</v>
      </c>
      <c r="G13" s="1040">
        <v>2.4316693815629176E-3</v>
      </c>
      <c r="H13" s="1040">
        <v>-2.4062608429848975E-3</v>
      </c>
      <c r="I13" s="1040">
        <v>3.9401790591697683E-4</v>
      </c>
      <c r="J13" s="1040">
        <v>2.2007084925983467E-3</v>
      </c>
      <c r="K13" s="1040">
        <v>2.7659969783713212E-3</v>
      </c>
      <c r="L13" s="1040">
        <v>-1.8401025141647764E-3</v>
      </c>
      <c r="M13" s="1040">
        <v>-5.5383514760576347E-4</v>
      </c>
      <c r="N13" s="1040">
        <v>-1.9814269672794316E-3</v>
      </c>
      <c r="Q13" s="262"/>
    </row>
    <row r="14" spans="1:17">
      <c r="A14" s="1043">
        <v>43497</v>
      </c>
      <c r="B14" s="1040">
        <v>-1.7264942382757553E-3</v>
      </c>
      <c r="C14" s="1040">
        <v>1.8725353239077425E-3</v>
      </c>
      <c r="D14" s="1040">
        <v>-3.1804743417953585E-3</v>
      </c>
      <c r="E14" s="1040">
        <v>4.741767333471536E-4</v>
      </c>
      <c r="F14" s="1040">
        <v>-1.4884864161299749E-3</v>
      </c>
      <c r="G14" s="1040">
        <v>2.5490320863899019E-3</v>
      </c>
      <c r="H14" s="1040">
        <v>-2.6993616955099942E-3</v>
      </c>
      <c r="I14" s="1040">
        <v>-1.5289428339992917E-4</v>
      </c>
      <c r="J14" s="1040">
        <v>1.8279568137924418E-3</v>
      </c>
      <c r="K14" s="1040">
        <v>3.2062278239914921E-3</v>
      </c>
      <c r="L14" s="1040">
        <v>-1.1460007241208547E-3</v>
      </c>
      <c r="M14" s="1040">
        <v>-8.2321651417582853E-4</v>
      </c>
      <c r="N14" s="1040">
        <v>-1.0387077037979919E-3</v>
      </c>
      <c r="Q14" s="262"/>
    </row>
    <row r="15" spans="1:17">
      <c r="A15" s="1043">
        <v>43525</v>
      </c>
      <c r="B15" s="1040">
        <v>-7.1442490053152952E-4</v>
      </c>
      <c r="C15" s="1040">
        <v>1.8234757466226714E-3</v>
      </c>
      <c r="D15" s="1040">
        <v>-3.0339920629514072E-3</v>
      </c>
      <c r="E15" s="1040">
        <v>3.2612469087234253E-4</v>
      </c>
      <c r="F15" s="1040">
        <v>-7.6256317941947316E-4</v>
      </c>
      <c r="G15" s="1040">
        <v>2.4552331571991992E-3</v>
      </c>
      <c r="H15" s="1040">
        <v>-2.6623963455338906E-3</v>
      </c>
      <c r="I15" s="1040">
        <v>1.5551907898592177E-5</v>
      </c>
      <c r="J15" s="1040">
        <v>1.6902841792807433E-3</v>
      </c>
      <c r="K15" s="1040">
        <v>2.9839558776152408E-3</v>
      </c>
      <c r="L15" s="1040">
        <v>-4.2090983443410224E-4</v>
      </c>
      <c r="M15" s="1040">
        <v>-9.5528635740904644E-4</v>
      </c>
      <c r="N15" s="1040">
        <v>9.8605249821748231E-5</v>
      </c>
      <c r="Q15" s="262"/>
    </row>
    <row r="16" spans="1:17">
      <c r="A16" s="1043">
        <v>43556</v>
      </c>
      <c r="B16" s="1040">
        <v>1.1823829317109125E-3</v>
      </c>
      <c r="C16" s="1040">
        <v>1.8648628445314674E-3</v>
      </c>
      <c r="D16" s="1040">
        <v>-2.8052497450994363E-3</v>
      </c>
      <c r="E16" s="1040">
        <v>7.6717321756558654E-4</v>
      </c>
      <c r="F16" s="1040">
        <v>2.2830811321816746E-4</v>
      </c>
      <c r="G16" s="1040">
        <v>2.2494301992708188E-3</v>
      </c>
      <c r="H16" s="1040">
        <v>-2.2209076772359282E-3</v>
      </c>
      <c r="I16" s="1040">
        <v>5.4193125585211277E-4</v>
      </c>
      <c r="J16" s="1040">
        <v>1.8218463271748586E-3</v>
      </c>
      <c r="K16" s="1040">
        <v>2.6361271688941645E-3</v>
      </c>
      <c r="L16" s="1040">
        <v>1.3929357138220411E-4</v>
      </c>
      <c r="M16" s="1040">
        <v>-4.9492702991937865E-4</v>
      </c>
      <c r="N16" s="1040">
        <v>2.1053393697014755E-3</v>
      </c>
      <c r="Q16" s="262"/>
    </row>
    <row r="17" spans="1:17">
      <c r="A17" s="1043">
        <v>43586</v>
      </c>
      <c r="B17" s="1040">
        <v>3.91207311162034E-3</v>
      </c>
      <c r="C17" s="1040">
        <v>1.448280344028996E-3</v>
      </c>
      <c r="D17" s="1040">
        <v>-3.0854638337969309E-3</v>
      </c>
      <c r="E17" s="1040">
        <v>9.323063707145085E-4</v>
      </c>
      <c r="F17" s="1040">
        <v>3.9443298021246687E-4</v>
      </c>
      <c r="G17" s="1040">
        <v>1.5350814760373144E-3</v>
      </c>
      <c r="H17" s="1040">
        <v>-1.8565076501524391E-3</v>
      </c>
      <c r="I17" s="1040">
        <v>7.3113530795909654E-4</v>
      </c>
      <c r="J17" s="1040">
        <v>9.9084999715604027E-4</v>
      </c>
      <c r="K17" s="1040">
        <v>2.133155022994826E-3</v>
      </c>
      <c r="L17" s="1040">
        <v>4.0765995716984804E-4</v>
      </c>
      <c r="M17" s="1040">
        <v>2.680670082333414E-5</v>
      </c>
      <c r="N17" s="1040">
        <v>2.6770300141580883E-3</v>
      </c>
      <c r="Q17" s="262"/>
    </row>
    <row r="18" spans="1:17">
      <c r="A18" s="1043">
        <v>43617</v>
      </c>
      <c r="B18" s="1040">
        <v>4.9885172128927291E-3</v>
      </c>
      <c r="C18" s="1040">
        <v>8.6272835597211994E-4</v>
      </c>
      <c r="D18" s="1040">
        <v>-3.2101027243889302E-3</v>
      </c>
      <c r="E18" s="1040">
        <v>7.6542217115105338E-4</v>
      </c>
      <c r="F18" s="1040">
        <v>-1.6448495848564448E-4</v>
      </c>
      <c r="G18" s="1040">
        <v>1.0786210549886821E-3</v>
      </c>
      <c r="H18" s="1040">
        <v>-1.5843569430040727E-3</v>
      </c>
      <c r="I18" s="1040">
        <v>7.5114171758405845E-4</v>
      </c>
      <c r="J18" s="1040">
        <v>-5.5778527371597164E-4</v>
      </c>
      <c r="K18" s="1040">
        <v>1.1796258396921111E-3</v>
      </c>
      <c r="L18" s="1040">
        <v>9.4580386424736318E-5</v>
      </c>
      <c r="M18" s="1040">
        <v>-3.1083318166058582E-4</v>
      </c>
      <c r="N18" s="1040">
        <v>1.6450380785715257E-3</v>
      </c>
      <c r="Q18" s="262"/>
    </row>
    <row r="19" spans="1:17">
      <c r="A19" s="1043">
        <v>43647</v>
      </c>
      <c r="B19" s="1040">
        <v>4.5785049872055783E-3</v>
      </c>
      <c r="C19" s="1040">
        <v>3.4891459486097176E-4</v>
      </c>
      <c r="D19" s="1040">
        <v>-2.3457251899092757E-3</v>
      </c>
      <c r="E19" s="1040">
        <v>6.0893744165335661E-4</v>
      </c>
      <c r="F19" s="1040">
        <v>-8.6511711183967499E-4</v>
      </c>
      <c r="G19" s="1040">
        <v>4.0219236487781806E-4</v>
      </c>
      <c r="H19" s="1040">
        <v>-1.2287274706739293E-3</v>
      </c>
      <c r="I19" s="1040">
        <v>6.004532729697587E-5</v>
      </c>
      <c r="J19" s="1040">
        <v>-1.3355183187212516E-3</v>
      </c>
      <c r="K19" s="1040">
        <v>-1.5818688204327636E-4</v>
      </c>
      <c r="L19" s="1040">
        <v>7.9175315006785318E-5</v>
      </c>
      <c r="M19" s="1040">
        <v>-1.3946441308809732E-4</v>
      </c>
      <c r="N19" s="1040">
        <v>-2.7399264287681913E-3</v>
      </c>
      <c r="Q19" s="262"/>
    </row>
    <row r="20" spans="1:17">
      <c r="A20" s="1043">
        <v>43678</v>
      </c>
      <c r="B20" s="1040">
        <v>2.7128073483700943E-3</v>
      </c>
      <c r="C20" s="1040">
        <v>-3.4199509287702323E-4</v>
      </c>
      <c r="D20" s="1040">
        <v>-7.8212604884408954E-4</v>
      </c>
      <c r="E20" s="1040">
        <v>-3.5833572312959916E-5</v>
      </c>
      <c r="F20" s="1040">
        <v>-1.6561597319806332E-3</v>
      </c>
      <c r="G20" s="1040">
        <v>-6.4824020578180264E-4</v>
      </c>
      <c r="H20" s="1040">
        <v>-1.2378285843044345E-3</v>
      </c>
      <c r="I20" s="1040">
        <v>-8.3552199930025939E-4</v>
      </c>
      <c r="J20" s="1040">
        <v>-1.8342279609329104E-3</v>
      </c>
      <c r="K20" s="1040">
        <v>-1.4358634994704467E-3</v>
      </c>
      <c r="L20" s="1040">
        <v>7.314561155769006E-6</v>
      </c>
      <c r="M20" s="1040">
        <v>-2.2424301288059834E-4</v>
      </c>
      <c r="N20" s="1040">
        <v>-4.4775476047873575E-3</v>
      </c>
      <c r="Q20" s="262"/>
    </row>
    <row r="21" spans="1:17">
      <c r="A21" s="1043">
        <v>43709</v>
      </c>
      <c r="B21" s="1040">
        <v>-2.2011112881625827E-4</v>
      </c>
      <c r="C21" s="1040">
        <v>-1.2411631466570094E-3</v>
      </c>
      <c r="D21" s="1040">
        <v>3.1473516258662126E-4</v>
      </c>
      <c r="E21" s="1040">
        <v>-1.3656825007362094E-3</v>
      </c>
      <c r="F21" s="1040">
        <v>-2.4485061129775332E-3</v>
      </c>
      <c r="G21" s="1040">
        <v>-1.4325906178802583E-3</v>
      </c>
      <c r="H21" s="1040">
        <v>-1.8308211271595987E-3</v>
      </c>
      <c r="I21" s="1040">
        <v>-1.1574917500775106E-3</v>
      </c>
      <c r="J21" s="1040">
        <v>-2.5783755859279944E-3</v>
      </c>
      <c r="K21" s="1040">
        <v>-2.807546447011644E-3</v>
      </c>
      <c r="L21" s="1040">
        <v>-1.0846939168884795E-4</v>
      </c>
      <c r="M21" s="1040">
        <v>-7.1302765567327064E-4</v>
      </c>
      <c r="N21" s="1040">
        <v>-4.0751811738410915E-3</v>
      </c>
      <c r="Q21" s="262"/>
    </row>
    <row r="22" spans="1:17">
      <c r="A22" s="1043">
        <v>43739</v>
      </c>
      <c r="B22" s="1040">
        <v>-3.0773141229809564E-3</v>
      </c>
      <c r="C22" s="1040">
        <v>-2.3849796165494874E-3</v>
      </c>
      <c r="D22" s="1040">
        <v>7.8946567405702162E-4</v>
      </c>
      <c r="E22" s="1040">
        <v>-2.9080098254103959E-3</v>
      </c>
      <c r="F22" s="1040">
        <v>-3.2363359121212465E-3</v>
      </c>
      <c r="G22" s="1040">
        <v>-2.1218326821672573E-3</v>
      </c>
      <c r="H22" s="1040">
        <v>-3.194191994135398E-3</v>
      </c>
      <c r="I22" s="1040">
        <v>-1.994567134189551E-3</v>
      </c>
      <c r="J22" s="1040">
        <v>-3.3051927652650859E-3</v>
      </c>
      <c r="K22" s="1040">
        <v>-3.6634521987564117E-3</v>
      </c>
      <c r="L22" s="1040">
        <v>-4.3618856733873557E-4</v>
      </c>
      <c r="M22" s="1040">
        <v>-1.4332071161168303E-3</v>
      </c>
      <c r="N22" s="1040">
        <v>-3.8991797360621305E-3</v>
      </c>
      <c r="Q22" s="262"/>
    </row>
    <row r="23" spans="1:17">
      <c r="A23" s="1043">
        <v>43770</v>
      </c>
      <c r="B23" s="1040">
        <v>-5.2022980816195386E-3</v>
      </c>
      <c r="C23" s="1040">
        <v>-3.7795563640176111E-3</v>
      </c>
      <c r="D23" s="1040">
        <v>9.1154052436914768E-4</v>
      </c>
      <c r="E23" s="1040">
        <v>-4.6658179460730143E-3</v>
      </c>
      <c r="F23" s="1040">
        <v>-3.3838012539333384E-3</v>
      </c>
      <c r="G23" s="1040">
        <v>-3.1169136455164725E-3</v>
      </c>
      <c r="H23" s="1040">
        <v>-3.6648119969311388E-3</v>
      </c>
      <c r="I23" s="1040">
        <v>-3.4578865511079027E-3</v>
      </c>
      <c r="J23" s="1040">
        <v>-3.9761200686415643E-3</v>
      </c>
      <c r="K23" s="1040">
        <v>-4.750945865978573E-3</v>
      </c>
      <c r="L23" s="1040">
        <v>-6.3352434051111572E-4</v>
      </c>
      <c r="M23" s="1040">
        <v>-2.3498429203723248E-3</v>
      </c>
      <c r="N23" s="1040">
        <v>-2.7290635888511661E-3</v>
      </c>
      <c r="Q23" s="262"/>
    </row>
    <row r="24" spans="1:17">
      <c r="A24" s="1043">
        <v>43800</v>
      </c>
      <c r="B24" s="1040">
        <v>-7.0884943196296568E-3</v>
      </c>
      <c r="C24" s="1040">
        <v>-5.1492798434141784E-3</v>
      </c>
      <c r="D24" s="1040">
        <v>4.9603831322153624E-4</v>
      </c>
      <c r="E24" s="1040">
        <v>-6.5365953033250657E-3</v>
      </c>
      <c r="F24" s="1040">
        <v>-3.3537970747274937E-3</v>
      </c>
      <c r="G24" s="1040">
        <v>-4.2111997658936806E-3</v>
      </c>
      <c r="H24" s="1040">
        <v>-3.5908726442144268E-3</v>
      </c>
      <c r="I24" s="1040">
        <v>-4.7461469421996583E-3</v>
      </c>
      <c r="J24" s="1040">
        <v>-5.0958255080854054E-3</v>
      </c>
      <c r="K24" s="1040">
        <v>-6.2806742144509986E-3</v>
      </c>
      <c r="L24" s="1040">
        <v>-9.4048461291018626E-4</v>
      </c>
      <c r="M24" s="1040">
        <v>-3.9018450446195452E-3</v>
      </c>
      <c r="N24" s="1040">
        <v>-1.5844343294469931E-3</v>
      </c>
      <c r="Q24" s="262"/>
    </row>
    <row r="25" spans="1:17">
      <c r="A25" s="1043">
        <v>43831</v>
      </c>
      <c r="B25" s="1040">
        <v>-8.8649236847049284E-3</v>
      </c>
      <c r="C25" s="1040">
        <v>-6.5387917663655148E-3</v>
      </c>
      <c r="D25" s="1040">
        <v>-4.8203008634373212E-4</v>
      </c>
      <c r="E25" s="1040">
        <v>-8.0253041948957771E-3</v>
      </c>
      <c r="F25" s="1040">
        <v>-3.7345202052465609E-3</v>
      </c>
      <c r="G25" s="1040">
        <v>-5.5838436680560877E-3</v>
      </c>
      <c r="H25" s="1040">
        <v>-3.4257838703768417E-3</v>
      </c>
      <c r="I25" s="1040">
        <v>-6.0885370232554026E-3</v>
      </c>
      <c r="J25" s="1040">
        <v>-6.1921637225285098E-3</v>
      </c>
      <c r="K25" s="1040">
        <v>-7.7330095261386456E-3</v>
      </c>
      <c r="L25" s="1040">
        <v>-1.3907144464466725E-3</v>
      </c>
      <c r="M25" s="1040">
        <v>-6.1250577813429796E-3</v>
      </c>
      <c r="N25" s="1040">
        <v>-1.3387213526256936E-3</v>
      </c>
      <c r="Q25" s="262"/>
    </row>
    <row r="26" spans="1:17">
      <c r="A26" s="1043">
        <v>43862</v>
      </c>
      <c r="B26" s="1040">
        <v>-9.698095642826754E-3</v>
      </c>
      <c r="C26" s="1040">
        <v>-7.4335438988504254E-3</v>
      </c>
      <c r="D26" s="1040">
        <v>-1.7262686018908457E-3</v>
      </c>
      <c r="E26" s="1040">
        <v>-8.1345556859582224E-3</v>
      </c>
      <c r="F26" s="1040">
        <v>-4.8214505372665695E-3</v>
      </c>
      <c r="G26" s="1040">
        <v>-7.1180605475242853E-3</v>
      </c>
      <c r="H26" s="1040">
        <v>-3.3609737693776065E-3</v>
      </c>
      <c r="I26" s="1040">
        <v>-7.3210830770565893E-3</v>
      </c>
      <c r="J26" s="1040">
        <v>-6.8099664781324787E-3</v>
      </c>
      <c r="K26" s="1040">
        <v>-8.6328953651002571E-3</v>
      </c>
      <c r="L26" s="1040">
        <v>-1.7469616997447535E-3</v>
      </c>
      <c r="M26" s="1040">
        <v>-7.3875059047302516E-3</v>
      </c>
      <c r="N26" s="1040">
        <v>-1.7007893465970092E-3</v>
      </c>
      <c r="Q26" s="262"/>
    </row>
    <row r="27" spans="1:17">
      <c r="A27" s="1043">
        <v>43891</v>
      </c>
      <c r="B27" s="1040">
        <v>-9.6725369540568984E-3</v>
      </c>
      <c r="C27" s="1040">
        <v>-7.9253783127557487E-3</v>
      </c>
      <c r="D27" s="1040">
        <v>-2.4949865622256873E-3</v>
      </c>
      <c r="E27" s="1040">
        <v>-7.8354562419422624E-3</v>
      </c>
      <c r="F27" s="1040">
        <v>-6.6557028274079055E-3</v>
      </c>
      <c r="G27" s="1040">
        <v>-8.8771405936142189E-3</v>
      </c>
      <c r="H27" s="1040">
        <v>-3.4763878804726644E-3</v>
      </c>
      <c r="I27" s="1040">
        <v>-8.4162545133887878E-3</v>
      </c>
      <c r="J27" s="1040">
        <v>-7.5517295919742544E-3</v>
      </c>
      <c r="K27" s="1040">
        <v>-8.8973198292821021E-3</v>
      </c>
      <c r="L27" s="1040">
        <v>-2.4079789209687785E-3</v>
      </c>
      <c r="M27" s="1040">
        <v>-7.618542360011471E-3</v>
      </c>
      <c r="N27" s="1040">
        <v>-2.2508342545293214E-3</v>
      </c>
      <c r="Q27" s="262"/>
    </row>
    <row r="28" spans="1:17">
      <c r="A28" s="1043">
        <v>43922</v>
      </c>
      <c r="B28" s="1040">
        <v>-7.4771160302162798E-3</v>
      </c>
      <c r="C28" s="1040">
        <v>-7.1968926570470382E-3</v>
      </c>
      <c r="D28" s="1040">
        <v>-2.3878873002070033E-3</v>
      </c>
      <c r="E28" s="1040">
        <v>-6.3834413286051328E-3</v>
      </c>
      <c r="F28" s="1040">
        <v>-7.1141293421885798E-3</v>
      </c>
      <c r="G28" s="1040">
        <v>-8.584116039171974E-3</v>
      </c>
      <c r="H28" s="1040">
        <v>-2.6211633264330292E-3</v>
      </c>
      <c r="I28" s="1040">
        <v>-7.8997688195648896E-3</v>
      </c>
      <c r="J28" s="1040">
        <v>-6.7937786690885904E-3</v>
      </c>
      <c r="K28" s="1040">
        <v>-7.3682313059920679E-3</v>
      </c>
      <c r="L28" s="1040">
        <v>-2.7299504762612337E-3</v>
      </c>
      <c r="M28" s="1040">
        <v>-6.7473459321408802E-3</v>
      </c>
      <c r="N28" s="1040">
        <v>-3.3655639798514381E-3</v>
      </c>
      <c r="Q28" s="262"/>
    </row>
    <row r="29" spans="1:17">
      <c r="A29" s="1043">
        <v>43952</v>
      </c>
      <c r="B29" s="1040">
        <v>-2.2211272194556653E-3</v>
      </c>
      <c r="C29" s="1040">
        <v>-4.4541185648612203E-3</v>
      </c>
      <c r="D29" s="1040">
        <v>-9.2258687310975418E-4</v>
      </c>
      <c r="E29" s="1040">
        <v>-3.4114035606144233E-3</v>
      </c>
      <c r="F29" s="1040">
        <v>-5.1633047134280741E-3</v>
      </c>
      <c r="G29" s="1040">
        <v>-7.0019956800559946E-3</v>
      </c>
      <c r="H29" s="1040">
        <v>-8.0821872498293423E-4</v>
      </c>
      <c r="I29" s="1040">
        <v>-5.2071469335442933E-3</v>
      </c>
      <c r="J29" s="1040">
        <v>-4.1176602619592551E-3</v>
      </c>
      <c r="K29" s="1040">
        <v>-4.3803035344340824E-3</v>
      </c>
      <c r="L29" s="1040">
        <v>-1.8929971858601125E-3</v>
      </c>
      <c r="M29" s="1040">
        <v>-4.359352031284458E-3</v>
      </c>
      <c r="N29" s="1040">
        <v>-3.2856882995303538E-3</v>
      </c>
      <c r="Q29" s="262"/>
    </row>
    <row r="30" spans="1:17">
      <c r="A30" s="1043">
        <v>43983</v>
      </c>
      <c r="B30" s="1040">
        <v>4.1830588058803242E-3</v>
      </c>
      <c r="C30" s="1040">
        <v>-1.8935365367607204E-3</v>
      </c>
      <c r="D30" s="1040">
        <v>1.555173845262936E-3</v>
      </c>
      <c r="E30" s="1040">
        <v>-9.0785046489416654E-4</v>
      </c>
      <c r="F30" s="1040">
        <v>-1.328699153120283E-3</v>
      </c>
      <c r="G30" s="1040">
        <v>-5.2314918632418994E-3</v>
      </c>
      <c r="H30" s="1040">
        <v>1.1408612599569379E-3</v>
      </c>
      <c r="I30" s="1040">
        <v>-2.1249468517825498E-3</v>
      </c>
      <c r="J30" s="1040">
        <v>-1.726000663709315E-3</v>
      </c>
      <c r="K30" s="1040">
        <v>-1.7929304571788762E-3</v>
      </c>
      <c r="L30" s="1040">
        <v>1.1552878138243461E-4</v>
      </c>
      <c r="M30" s="1040">
        <v>-2.3764007452434788E-3</v>
      </c>
      <c r="N30" s="1040">
        <v>-1.1869011827426723E-3</v>
      </c>
      <c r="Q30" s="262"/>
    </row>
    <row r="31" spans="1:17">
      <c r="A31" s="1043">
        <v>44013</v>
      </c>
      <c r="B31" s="1040">
        <v>8.5225421112468114E-3</v>
      </c>
      <c r="C31" s="1040">
        <v>-4.9905876469991117E-4</v>
      </c>
      <c r="D31" s="1040">
        <v>3.780463902891662E-3</v>
      </c>
      <c r="E31" s="1040">
        <v>5.2530962695240824E-4</v>
      </c>
      <c r="F31" s="1040">
        <v>2.6738286179920356E-3</v>
      </c>
      <c r="G31" s="1040">
        <v>-3.2219194292822939E-3</v>
      </c>
      <c r="H31" s="1040">
        <v>3.0269792654735728E-3</v>
      </c>
      <c r="I31" s="1040">
        <v>-2.5019377609458715E-5</v>
      </c>
      <c r="J31" s="1040">
        <v>-2.2966720564920884E-4</v>
      </c>
      <c r="K31" s="1040">
        <v>-3.6035844911586068E-4</v>
      </c>
      <c r="L31" s="1040">
        <v>2.2788524894726825E-3</v>
      </c>
      <c r="M31" s="1040">
        <v>-9.6381931033706625E-4</v>
      </c>
      <c r="N31" s="1040">
        <v>1.2682429512171911E-3</v>
      </c>
      <c r="Q31" s="262"/>
    </row>
    <row r="32" spans="1:17">
      <c r="A32" s="1043">
        <v>44044</v>
      </c>
      <c r="B32" s="1040">
        <v>1.0450073622010336E-2</v>
      </c>
      <c r="C32" s="1040">
        <v>5.6376298774085676E-4</v>
      </c>
      <c r="D32" s="1040">
        <v>5.2048309583488939E-3</v>
      </c>
      <c r="E32" s="1040">
        <v>1.7438324219833934E-3</v>
      </c>
      <c r="F32" s="1040">
        <v>5.8040538886550141E-3</v>
      </c>
      <c r="G32" s="1040">
        <v>-1.2417335858111445E-3</v>
      </c>
      <c r="H32" s="1040">
        <v>4.4324294623934168E-3</v>
      </c>
      <c r="I32" s="1040">
        <v>1.2583976591160617E-3</v>
      </c>
      <c r="J32" s="1040">
        <v>8.182647547145816E-4</v>
      </c>
      <c r="K32" s="1040">
        <v>1.1411657625972627E-3</v>
      </c>
      <c r="L32" s="1040">
        <v>3.907507717255565E-3</v>
      </c>
      <c r="M32" s="1040">
        <v>7.1667256574325933E-4</v>
      </c>
      <c r="N32" s="1040">
        <v>3.1810433445447206E-3</v>
      </c>
      <c r="Q32" s="262"/>
    </row>
    <row r="33" spans="1:17">
      <c r="A33" s="1043">
        <v>44075</v>
      </c>
      <c r="B33" s="1040">
        <v>1.1437670809410383E-2</v>
      </c>
      <c r="C33" s="1040">
        <v>9.7914254830677727E-4</v>
      </c>
      <c r="D33" s="1040">
        <v>5.6829779195401997E-3</v>
      </c>
      <c r="E33" s="1040">
        <v>2.1266270256787845E-3</v>
      </c>
      <c r="F33" s="1040">
        <v>7.6524908410072756E-3</v>
      </c>
      <c r="G33" s="1040">
        <v>-2.1717689892897241E-4</v>
      </c>
      <c r="H33" s="1040">
        <v>5.5737083423642586E-3</v>
      </c>
      <c r="I33" s="1040">
        <v>1.9191462031185047E-3</v>
      </c>
      <c r="J33" s="1040">
        <v>6.7459432826755261E-4</v>
      </c>
      <c r="K33" s="1040">
        <v>2.0549820786961437E-3</v>
      </c>
      <c r="L33" s="1040">
        <v>4.996646934664728E-3</v>
      </c>
      <c r="M33" s="1040">
        <v>2.1592515196484641E-3</v>
      </c>
      <c r="N33" s="1040">
        <v>5.4652983466096927E-3</v>
      </c>
      <c r="Q33" s="262"/>
    </row>
    <row r="34" spans="1:17">
      <c r="A34" s="1043">
        <v>44105</v>
      </c>
      <c r="B34" s="1040">
        <v>1.0939231626156953E-2</v>
      </c>
      <c r="C34" s="1040">
        <v>9.4042088019641312E-4</v>
      </c>
      <c r="D34" s="1040">
        <v>4.9253152696536739E-3</v>
      </c>
      <c r="E34" s="1040">
        <v>1.5840734532865941E-3</v>
      </c>
      <c r="F34" s="1040">
        <v>7.6940631755564315E-3</v>
      </c>
      <c r="G34" s="1040">
        <v>4.1844432822712996E-4</v>
      </c>
      <c r="H34" s="1040">
        <v>5.7676113742078927E-3</v>
      </c>
      <c r="I34" s="1040">
        <v>2.298771376028963E-3</v>
      </c>
      <c r="J34" s="1040">
        <v>9.8178952513694462E-4</v>
      </c>
      <c r="K34" s="1040">
        <v>2.3358538624940195E-3</v>
      </c>
      <c r="L34" s="1040">
        <v>5.2744785319959187E-3</v>
      </c>
      <c r="M34" s="1040">
        <v>3.1039670816646048E-3</v>
      </c>
      <c r="N34" s="1040">
        <v>6.6026420478149106E-3</v>
      </c>
      <c r="Q34" s="262"/>
    </row>
    <row r="35" spans="1:17">
      <c r="A35" s="1043">
        <v>44136</v>
      </c>
      <c r="B35" s="1040">
        <v>9.248966401970371E-3</v>
      </c>
      <c r="C35" s="1040">
        <v>1.2897746280149391E-3</v>
      </c>
      <c r="D35" s="1040">
        <v>3.7433241192200706E-3</v>
      </c>
      <c r="E35" s="1040">
        <v>1.3984548644567774E-3</v>
      </c>
      <c r="F35" s="1040">
        <v>6.5996060160077308E-3</v>
      </c>
      <c r="G35" s="1040">
        <v>1.3942337450487674E-3</v>
      </c>
      <c r="H35" s="1040">
        <v>4.7275100310967266E-3</v>
      </c>
      <c r="I35" s="1040">
        <v>2.4020612070358993E-3</v>
      </c>
      <c r="J35" s="1040">
        <v>1.2758990008063797E-3</v>
      </c>
      <c r="K35" s="1040">
        <v>2.8099844954820874E-3</v>
      </c>
      <c r="L35" s="1040">
        <v>4.8355859139062041E-3</v>
      </c>
      <c r="M35" s="1040">
        <v>3.8176374220513232E-3</v>
      </c>
      <c r="N35" s="1040">
        <v>7.0060916028060749E-3</v>
      </c>
      <c r="Q35" s="262"/>
    </row>
    <row r="36" spans="1:17">
      <c r="A36" s="1043">
        <v>44166</v>
      </c>
      <c r="B36" s="1040">
        <v>7.9827047394713802E-3</v>
      </c>
      <c r="C36" s="1040">
        <v>1.2742263344678317E-3</v>
      </c>
      <c r="D36" s="1040">
        <v>2.9080197772465288E-3</v>
      </c>
      <c r="E36" s="1040">
        <v>1.0025927873438256E-3</v>
      </c>
      <c r="F36" s="1040">
        <v>5.1426649112917833E-3</v>
      </c>
      <c r="G36" s="1040">
        <v>2.3088044511596628E-3</v>
      </c>
      <c r="H36" s="1040">
        <v>3.8478325848994022E-3</v>
      </c>
      <c r="I36" s="1040">
        <v>1.9349596984468143E-3</v>
      </c>
      <c r="J36" s="1040">
        <v>1.0771757931582471E-3</v>
      </c>
      <c r="K36" s="1040">
        <v>3.0521880376526145E-3</v>
      </c>
      <c r="L36" s="1040">
        <v>4.3653008478800048E-3</v>
      </c>
      <c r="M36" s="1040">
        <v>4.071639886177314E-3</v>
      </c>
      <c r="N36" s="1040">
        <v>7.3228071482287493E-3</v>
      </c>
      <c r="Q36" s="262"/>
    </row>
    <row r="37" spans="1:17">
      <c r="A37" s="1043">
        <v>44197</v>
      </c>
      <c r="B37" s="1040">
        <v>7.0391452395599519E-3</v>
      </c>
      <c r="C37" s="1040">
        <v>1.1274303506125793E-3</v>
      </c>
      <c r="D37" s="1040">
        <v>2.30482467595583E-3</v>
      </c>
      <c r="E37" s="1040">
        <v>5.9086767485916347E-4</v>
      </c>
      <c r="F37" s="1040">
        <v>3.3712438376510834E-3</v>
      </c>
      <c r="G37" s="1040">
        <v>2.9068367340496781E-3</v>
      </c>
      <c r="H37" s="1040">
        <v>3.3365202797746019E-3</v>
      </c>
      <c r="I37" s="1040">
        <v>1.7748064004954323E-3</v>
      </c>
      <c r="J37" s="1040">
        <v>1.6443410620161636E-3</v>
      </c>
      <c r="K37" s="1040">
        <v>2.9659522787053305E-3</v>
      </c>
      <c r="L37" s="1040">
        <v>3.9467019288766947E-3</v>
      </c>
      <c r="M37" s="1040">
        <v>4.0040298791081952E-3</v>
      </c>
      <c r="N37" s="1040">
        <v>6.5530744302011446E-3</v>
      </c>
      <c r="Q37" s="262"/>
    </row>
    <row r="38" spans="1:17">
      <c r="A38" s="1043">
        <v>44228</v>
      </c>
      <c r="B38" s="1040">
        <v>4.9496103817712189E-3</v>
      </c>
      <c r="C38" s="1040">
        <v>8.9913614869496783E-4</v>
      </c>
      <c r="D38" s="1040">
        <v>2.147811184311621E-3</v>
      </c>
      <c r="E38" s="1040">
        <v>9.5752304722718229E-4</v>
      </c>
      <c r="F38" s="1040">
        <v>1.9854074315593939E-3</v>
      </c>
      <c r="G38" s="1040">
        <v>3.8184437323014464E-3</v>
      </c>
      <c r="H38" s="1040">
        <v>2.5184297117488708E-3</v>
      </c>
      <c r="I38" s="1040">
        <v>1.8445110178249013E-3</v>
      </c>
      <c r="J38" s="1040">
        <v>2.2429008434470266E-3</v>
      </c>
      <c r="K38" s="1040">
        <v>3.2650686349653402E-3</v>
      </c>
      <c r="L38" s="1040">
        <v>3.290455193314723E-3</v>
      </c>
      <c r="M38" s="1040">
        <v>4.2541611871302898E-3</v>
      </c>
      <c r="N38" s="1040">
        <v>4.7394497047743567E-3</v>
      </c>
      <c r="Q38" s="262"/>
    </row>
    <row r="39" spans="1:17">
      <c r="A39" s="1043">
        <v>44256</v>
      </c>
      <c r="B39" s="1040">
        <v>2.5216478692688948E-3</v>
      </c>
      <c r="C39" s="1040">
        <v>8.3176723755107318E-4</v>
      </c>
      <c r="D39" s="1040">
        <v>2.1946408709369036E-3</v>
      </c>
      <c r="E39" s="1040">
        <v>1.3966501221600591E-3</v>
      </c>
      <c r="F39" s="1040">
        <v>1.3070292300015884E-3</v>
      </c>
      <c r="G39" s="1040">
        <v>4.2959341121395767E-3</v>
      </c>
      <c r="H39" s="1040">
        <v>1.5648567111304912E-3</v>
      </c>
      <c r="I39" s="1040">
        <v>2.0561127266400803E-3</v>
      </c>
      <c r="J39" s="1040">
        <v>2.3070031668621649E-3</v>
      </c>
      <c r="K39" s="1040">
        <v>3.730807052811036E-3</v>
      </c>
      <c r="L39" s="1040">
        <v>2.4289575357668847E-3</v>
      </c>
      <c r="M39" s="1040">
        <v>3.8983280814637311E-3</v>
      </c>
      <c r="N39" s="1040">
        <v>3.0878081586422912E-3</v>
      </c>
      <c r="Q39" s="262"/>
    </row>
    <row r="40" spans="1:17">
      <c r="A40" s="1043">
        <v>44287</v>
      </c>
      <c r="B40" s="1040">
        <v>-1.6788550759661014E-4</v>
      </c>
      <c r="C40" s="1040">
        <v>1.0030520796053821E-3</v>
      </c>
      <c r="D40" s="1040">
        <v>2.0449475963142394E-3</v>
      </c>
      <c r="E40" s="1040">
        <v>1.4915985235635087E-3</v>
      </c>
      <c r="F40" s="1040">
        <v>1.2422754584962004E-3</v>
      </c>
      <c r="G40" s="1040">
        <v>4.1652533422478211E-3</v>
      </c>
      <c r="H40" s="1040">
        <v>1.0478681504884069E-3</v>
      </c>
      <c r="I40" s="1040">
        <v>2.1500310429536373E-3</v>
      </c>
      <c r="J40" s="1040">
        <v>2.0901420877368349E-3</v>
      </c>
      <c r="K40" s="1040">
        <v>3.9559375978752698E-3</v>
      </c>
      <c r="L40" s="1040">
        <v>1.6441094364560982E-3</v>
      </c>
      <c r="M40" s="1040">
        <v>3.0520165372616148E-3</v>
      </c>
      <c r="N40" s="1040">
        <v>1.1969061794803171E-3</v>
      </c>
      <c r="Q40" s="262"/>
    </row>
    <row r="41" spans="1:17">
      <c r="A41" s="1043">
        <v>44317</v>
      </c>
      <c r="B41" s="1040">
        <v>-2.9533663582750336E-3</v>
      </c>
      <c r="C41" s="1040">
        <v>1.4687752759374728E-3</v>
      </c>
      <c r="D41" s="1040">
        <v>1.4783577729680086E-3</v>
      </c>
      <c r="E41" s="1040">
        <v>1.8181119523197342E-3</v>
      </c>
      <c r="F41" s="1040">
        <v>2.4624025297803609E-4</v>
      </c>
      <c r="G41" s="1040">
        <v>4.0515028288694577E-3</v>
      </c>
      <c r="H41" s="1040">
        <v>-4.2525687649397348E-4</v>
      </c>
      <c r="I41" s="1040">
        <v>2.1280078706535921E-3</v>
      </c>
      <c r="J41" s="1040">
        <v>2.0230423328679858E-3</v>
      </c>
      <c r="K41" s="1040">
        <v>4.2129466194213983E-3</v>
      </c>
      <c r="L41" s="1040">
        <v>8.7997249659621524E-4</v>
      </c>
      <c r="M41" s="1040">
        <v>2.1820082577763689E-3</v>
      </c>
      <c r="N41" s="1040">
        <v>-4.4750653048841738E-4</v>
      </c>
      <c r="Q41" s="262"/>
    </row>
    <row r="42" spans="1:17">
      <c r="A42" s="1043">
        <v>44348</v>
      </c>
      <c r="B42" s="1040">
        <v>-5.173221209952894E-3</v>
      </c>
      <c r="C42" s="1040">
        <v>1.8422592069062826E-3</v>
      </c>
      <c r="D42" s="1040">
        <v>6.1727913589026961E-4</v>
      </c>
      <c r="E42" s="1040">
        <v>2.1734485084996535E-3</v>
      </c>
      <c r="F42" s="1040">
        <v>-1.2151515458380668E-3</v>
      </c>
      <c r="G42" s="1040">
        <v>3.4147974502862777E-3</v>
      </c>
      <c r="H42" s="1040">
        <v>-2.3503095044534739E-3</v>
      </c>
      <c r="I42" s="1040">
        <v>2.0800242859786433E-3</v>
      </c>
      <c r="J42" s="1040">
        <v>2.2371757730708097E-3</v>
      </c>
      <c r="K42" s="1040">
        <v>3.9804549600384043E-3</v>
      </c>
      <c r="L42" s="1040">
        <v>1.2602605033662506E-4</v>
      </c>
      <c r="M42" s="1040">
        <v>1.7293415467145579E-3</v>
      </c>
      <c r="N42" s="1040">
        <v>-1.6710929504570871E-3</v>
      </c>
      <c r="Q42" s="262"/>
    </row>
    <row r="43" spans="1:17">
      <c r="A43" s="1043">
        <v>44378</v>
      </c>
      <c r="B43" s="1040">
        <v>-6.3097579753761401E-3</v>
      </c>
      <c r="C43" s="1040">
        <v>2.0224356119893372E-3</v>
      </c>
      <c r="D43" s="1040">
        <v>-4.8434753844106559E-4</v>
      </c>
      <c r="E43" s="1040">
        <v>2.2202168062377403E-3</v>
      </c>
      <c r="F43" s="1040">
        <v>-2.8874714020012959E-3</v>
      </c>
      <c r="G43" s="1040">
        <v>2.6219902140447449E-3</v>
      </c>
      <c r="H43" s="1040">
        <v>-4.4886653798321685E-3</v>
      </c>
      <c r="I43" s="1040">
        <v>2.3245204326474145E-3</v>
      </c>
      <c r="J43" s="1040">
        <v>2.5309437242180266E-3</v>
      </c>
      <c r="K43" s="1040">
        <v>3.4197518577598895E-3</v>
      </c>
      <c r="L43" s="1040">
        <v>-8.1185820913520779E-4</v>
      </c>
      <c r="M43" s="1040">
        <v>1.2374131441694747E-3</v>
      </c>
      <c r="N43" s="1040">
        <v>-2.3272900367048432E-3</v>
      </c>
      <c r="Q43" s="262"/>
    </row>
    <row r="44" spans="1:17">
      <c r="A44" s="1043">
        <v>44409</v>
      </c>
      <c r="B44" s="1040">
        <v>-5.9094706151032739E-3</v>
      </c>
      <c r="C44" s="1040">
        <v>2.1419281842851579E-3</v>
      </c>
      <c r="D44" s="1040">
        <v>-1.327139767822727E-3</v>
      </c>
      <c r="E44" s="1040">
        <v>2.1789928121875857E-3</v>
      </c>
      <c r="F44" s="1040">
        <v>-4.2469714553099447E-3</v>
      </c>
      <c r="G44" s="1040">
        <v>2.347532885994319E-3</v>
      </c>
      <c r="H44" s="1040">
        <v>-5.5527712811203056E-3</v>
      </c>
      <c r="I44" s="1040">
        <v>2.5305613344297484E-3</v>
      </c>
      <c r="J44" s="1040">
        <v>2.8366814938658447E-3</v>
      </c>
      <c r="K44" s="1040">
        <v>3.0048699799347656E-3</v>
      </c>
      <c r="L44" s="1040">
        <v>-1.829776071707645E-3</v>
      </c>
      <c r="M44" s="1040">
        <v>1.0847690382322916E-3</v>
      </c>
      <c r="N44" s="1040">
        <v>-2.1229256569312849E-3</v>
      </c>
      <c r="Q44" s="262"/>
    </row>
    <row r="45" spans="1:17">
      <c r="A45" s="1043">
        <v>44440</v>
      </c>
      <c r="B45" s="1040">
        <v>-4.6584737578316826E-3</v>
      </c>
      <c r="C45" s="1040">
        <v>2.124594765477994E-3</v>
      </c>
      <c r="D45" s="1040">
        <v>-1.470334409591656E-3</v>
      </c>
      <c r="E45" s="1040">
        <v>2.1315924459266444E-3</v>
      </c>
      <c r="F45" s="1040">
        <v>-4.5972172229884478E-3</v>
      </c>
      <c r="G45" s="1040">
        <v>2.3076552554148755E-3</v>
      </c>
      <c r="H45" s="1040">
        <v>-4.2395588220394131E-3</v>
      </c>
      <c r="I45" s="1040">
        <v>2.5499927218910479E-3</v>
      </c>
      <c r="J45" s="1040">
        <v>3.1371680469165497E-3</v>
      </c>
      <c r="K45" s="1040">
        <v>2.482172160876317E-3</v>
      </c>
      <c r="L45" s="1040">
        <v>-2.4189562597276559E-3</v>
      </c>
      <c r="M45" s="1040">
        <v>1.0599477835362414E-3</v>
      </c>
      <c r="N45" s="1040">
        <v>-1.2674635097955633E-3</v>
      </c>
    </row>
    <row r="46" spans="1:17">
      <c r="A46" s="1043">
        <v>44470</v>
      </c>
      <c r="B46" s="1040">
        <v>-3.118916420727702E-3</v>
      </c>
      <c r="C46" s="1040">
        <v>2.178667982120519E-3</v>
      </c>
      <c r="D46" s="1040">
        <v>-1.0567311723974626E-3</v>
      </c>
      <c r="E46" s="1040">
        <v>1.9575870799324324E-3</v>
      </c>
      <c r="F46" s="1040">
        <v>-3.7192692737031408E-3</v>
      </c>
      <c r="G46" s="1040">
        <v>2.0633920657275873E-3</v>
      </c>
      <c r="H46" s="1040">
        <v>-1.1282026927175171E-3</v>
      </c>
      <c r="I46" s="1040">
        <v>2.3626214045824323E-3</v>
      </c>
      <c r="J46" s="1040">
        <v>2.929531724583212E-3</v>
      </c>
      <c r="K46" s="1040">
        <v>1.7152503011763631E-3</v>
      </c>
      <c r="L46" s="1040">
        <v>-2.4305876156280881E-3</v>
      </c>
      <c r="M46" s="1040">
        <v>8.7535863303123129E-4</v>
      </c>
      <c r="N46" s="1040">
        <v>2.8908779821668062E-4</v>
      </c>
    </row>
    <row r="47" spans="1:17">
      <c r="A47" s="1043">
        <v>44501</v>
      </c>
      <c r="B47" s="1040">
        <v>-2.243579501262527E-3</v>
      </c>
      <c r="C47" s="1040">
        <v>2.4173520058223819E-3</v>
      </c>
      <c r="D47" s="1040">
        <v>-4.2913173826586437E-4</v>
      </c>
      <c r="E47" s="1040">
        <v>2.0361643310629063E-3</v>
      </c>
      <c r="F47" s="1040">
        <v>-2.2815613841087323E-3</v>
      </c>
      <c r="G47" s="1040">
        <v>1.8933263039848658E-3</v>
      </c>
      <c r="H47" s="1040">
        <v>1.5774605009037934E-3</v>
      </c>
      <c r="I47" s="1040">
        <v>1.8301344464157765E-3</v>
      </c>
      <c r="J47" s="1040">
        <v>2.4827925889079339E-3</v>
      </c>
      <c r="K47" s="1040">
        <v>1.0209765173636587E-3</v>
      </c>
      <c r="L47" s="1040">
        <v>-2.0403870706369176E-3</v>
      </c>
      <c r="M47" s="1040">
        <v>5.7507900795950029E-4</v>
      </c>
      <c r="N47" s="1040">
        <v>1.6447137317476823E-3</v>
      </c>
    </row>
    <row r="48" spans="1:17">
      <c r="A48" s="1043">
        <v>44531</v>
      </c>
      <c r="B48" s="1040">
        <v>-2.3034063450144693E-3</v>
      </c>
      <c r="C48" s="1040">
        <v>2.2152334118727968E-3</v>
      </c>
      <c r="D48" s="1040">
        <v>1.0158901566426071E-4</v>
      </c>
      <c r="E48" s="1040">
        <v>2.2738141557212543E-3</v>
      </c>
      <c r="F48" s="1040">
        <v>-8.7161193301987794E-4</v>
      </c>
      <c r="G48" s="1040">
        <v>1.3470330973597289E-3</v>
      </c>
      <c r="H48" s="1040">
        <v>3.3741123551556118E-3</v>
      </c>
      <c r="I48" s="1040">
        <v>1.8322415133564807E-3</v>
      </c>
      <c r="J48" s="1040">
        <v>2.1357811391369275E-3</v>
      </c>
      <c r="K48" s="1040">
        <v>6.2783602542837436E-4</v>
      </c>
      <c r="L48" s="1040">
        <v>-1.7767888402926424E-3</v>
      </c>
      <c r="M48" s="1040">
        <v>6.3535414285231795E-4</v>
      </c>
      <c r="N48" s="1040">
        <v>2.2462725924243809E-3</v>
      </c>
    </row>
    <row r="49" spans="1:14">
      <c r="A49" s="1043">
        <v>44562</v>
      </c>
      <c r="B49" s="1040">
        <v>-2.5015783498436583E-3</v>
      </c>
      <c r="C49" s="1040">
        <v>1.7197678254130544E-3</v>
      </c>
      <c r="D49" s="1040">
        <v>6.3554610966087832E-4</v>
      </c>
      <c r="E49" s="1040">
        <v>2.2695954662856899E-3</v>
      </c>
      <c r="F49" s="1040">
        <v>2.4955811330862332E-4</v>
      </c>
      <c r="G49" s="1040">
        <v>1.0070828089794315E-3</v>
      </c>
      <c r="H49" s="1040">
        <v>4.4128385938629888E-3</v>
      </c>
      <c r="I49" s="1040">
        <v>2.1714670339894049E-3</v>
      </c>
      <c r="J49" s="1040">
        <v>1.8805492411668734E-3</v>
      </c>
      <c r="K49" s="1040">
        <v>5.9480362834496425E-4</v>
      </c>
      <c r="L49" s="1040">
        <v>-1.6587788004609472E-3</v>
      </c>
      <c r="M49" s="1040">
        <v>5.5460582244060141E-4</v>
      </c>
      <c r="N49" s="1040">
        <v>2.9098785439329866E-3</v>
      </c>
    </row>
    <row r="50" spans="1:14">
      <c r="A50" s="1043">
        <v>44593</v>
      </c>
      <c r="B50" s="1040">
        <v>-2.776944832968864E-3</v>
      </c>
      <c r="C50" s="1040">
        <v>1.484662473958398E-3</v>
      </c>
      <c r="D50" s="1040">
        <v>1.0141960550449358E-3</v>
      </c>
      <c r="E50" s="1040">
        <v>2.3359249392185255E-3</v>
      </c>
      <c r="F50" s="1040">
        <v>6.2745633111338517E-4</v>
      </c>
      <c r="G50" s="1040">
        <v>1.3665262399138456E-3</v>
      </c>
      <c r="H50" s="1040">
        <v>4.5896514872730831E-3</v>
      </c>
      <c r="I50" s="1040">
        <v>2.472879318205834E-3</v>
      </c>
      <c r="J50" s="1040">
        <v>2.4689878350430128E-3</v>
      </c>
      <c r="K50" s="1040">
        <v>9.1937689487275875E-4</v>
      </c>
      <c r="L50" s="1040">
        <v>-1.8901268948765537E-3</v>
      </c>
      <c r="M50" s="1040">
        <v>5.4538151732685947E-4</v>
      </c>
      <c r="N50" s="1040">
        <v>2.4118596898878852E-3</v>
      </c>
    </row>
    <row r="51" spans="1:14">
      <c r="A51" s="1043">
        <v>44621</v>
      </c>
      <c r="B51" s="1040">
        <v>-2.5149754861137907E-3</v>
      </c>
      <c r="C51" s="1040">
        <v>1.5904686445695759E-3</v>
      </c>
      <c r="D51" s="1040">
        <v>1.1914952900741183E-3</v>
      </c>
      <c r="E51" s="1040">
        <v>2.6539414361004265E-3</v>
      </c>
      <c r="F51" s="1040">
        <v>7.7317011216526677E-4</v>
      </c>
      <c r="G51" s="1040">
        <v>1.6809885770341371E-3</v>
      </c>
      <c r="H51" s="1040">
        <v>3.6419773618443507E-3</v>
      </c>
      <c r="I51" s="1040">
        <v>2.3469217882376991E-3</v>
      </c>
      <c r="J51" s="1040">
        <v>3.5311240890303353E-3</v>
      </c>
      <c r="K51" s="1040">
        <v>1.9563344916435632E-3</v>
      </c>
      <c r="L51" s="1040">
        <v>-2.1395646300002014E-3</v>
      </c>
      <c r="M51" s="1040">
        <v>1.325023239352463E-3</v>
      </c>
      <c r="N51" s="1040">
        <v>1.8609233581299289E-3</v>
      </c>
    </row>
    <row r="52" spans="1:14">
      <c r="A52" s="1043">
        <v>44652</v>
      </c>
      <c r="B52" s="1040">
        <v>-2.2762067027224386E-3</v>
      </c>
      <c r="C52" s="1040">
        <v>1.5200177782783708E-3</v>
      </c>
      <c r="D52" s="1040">
        <v>1.1913910644804071E-3</v>
      </c>
      <c r="E52" s="1040">
        <v>2.4960387664778594E-3</v>
      </c>
      <c r="F52" s="1040">
        <v>4.8543982925330909E-4</v>
      </c>
      <c r="G52" s="1040">
        <v>1.2911296890518731E-3</v>
      </c>
      <c r="H52" s="1040">
        <v>2.2728600330473858E-3</v>
      </c>
      <c r="I52" s="1040">
        <v>2.1238571040222975E-3</v>
      </c>
      <c r="J52" s="1040">
        <v>3.4426592113638854E-3</v>
      </c>
      <c r="K52" s="1040">
        <v>1.9026668252482004E-3</v>
      </c>
      <c r="L52" s="1040">
        <v>-2.5052471451370018E-3</v>
      </c>
      <c r="M52" s="1040">
        <v>2.1794449513321545E-3</v>
      </c>
      <c r="N52" s="1040">
        <v>8.8479334917335173E-4</v>
      </c>
    </row>
    <row r="53" spans="1:14">
      <c r="A53" s="1043">
        <v>44682</v>
      </c>
      <c r="B53" s="1040">
        <v>-2.3413262425884263E-3</v>
      </c>
      <c r="C53" s="1040">
        <v>1.386915799463484E-3</v>
      </c>
      <c r="D53" s="1040">
        <v>9.9371919001811637E-4</v>
      </c>
      <c r="E53" s="1040">
        <v>1.9211308933162474E-3</v>
      </c>
      <c r="F53" s="1040">
        <v>-8.6553997259430915E-5</v>
      </c>
      <c r="G53" s="1040">
        <v>9.734513218049301E-4</v>
      </c>
      <c r="H53" s="1040">
        <v>4.8676657392665579E-4</v>
      </c>
      <c r="I53" s="1040">
        <v>1.6987632381397777E-3</v>
      </c>
      <c r="J53" s="1040">
        <v>1.9119911644212007E-3</v>
      </c>
      <c r="K53" s="1040">
        <v>6.4999115969044396E-4</v>
      </c>
      <c r="L53" s="1040">
        <v>-3.1698402126549841E-3</v>
      </c>
      <c r="M53" s="1040">
        <v>2.6202764118725685E-3</v>
      </c>
      <c r="N53" s="1040">
        <v>1.0927026401441609E-4</v>
      </c>
    </row>
    <row r="54" spans="1:14">
      <c r="A54" s="1043">
        <v>44713</v>
      </c>
      <c r="B54" s="1040">
        <v>-1.6860159489648918E-3</v>
      </c>
      <c r="C54" s="1040">
        <v>1.2814176597437665E-3</v>
      </c>
      <c r="D54" s="1040">
        <v>7.9594937981830594E-4</v>
      </c>
      <c r="E54" s="1040">
        <v>1.2821955867632351E-3</v>
      </c>
      <c r="F54" s="1040">
        <v>2.60162431509392E-4</v>
      </c>
      <c r="G54" s="1040">
        <v>4.3299543398278573E-4</v>
      </c>
      <c r="H54" s="1040">
        <v>-7.8282971134657764E-4</v>
      </c>
      <c r="I54" s="1040">
        <v>1.3515360381219921E-3</v>
      </c>
      <c r="J54" s="1040">
        <v>7.4570476724411527E-4</v>
      </c>
      <c r="K54" s="1040">
        <v>-6.621803767128398E-4</v>
      </c>
      <c r="L54" s="1040">
        <v>-3.8412753751047024E-3</v>
      </c>
      <c r="M54" s="1040">
        <v>2.2986738498107506E-3</v>
      </c>
      <c r="N54" s="1040">
        <v>-5.0192519731317997E-4</v>
      </c>
    </row>
    <row r="55" spans="1:14">
      <c r="A55" s="1043">
        <v>44743</v>
      </c>
      <c r="B55" s="1040">
        <v>-7.0048386704368859E-4</v>
      </c>
      <c r="C55" s="1040">
        <v>1.1433645238421164E-3</v>
      </c>
      <c r="D55" s="1040">
        <v>-6.0852831662749907E-4</v>
      </c>
      <c r="E55" s="1040">
        <v>5.6457317325997458E-4</v>
      </c>
      <c r="F55" s="1040">
        <v>1.0913175945689302E-3</v>
      </c>
      <c r="G55" s="1040">
        <v>-4.1987346781946489E-4</v>
      </c>
      <c r="H55" s="1040">
        <v>-1.9082549096964829E-3</v>
      </c>
      <c r="I55" s="1040">
        <v>1.2401610176269173E-3</v>
      </c>
      <c r="J55" s="1040">
        <v>1.0840950447166264E-4</v>
      </c>
      <c r="K55" s="1040">
        <v>-1.6701158352222523E-3</v>
      </c>
      <c r="L55" s="1040">
        <v>-4.166099718714511E-3</v>
      </c>
      <c r="M55" s="1040">
        <v>1.7564656010620183E-3</v>
      </c>
      <c r="N55" s="1040">
        <v>-1.4269282425978247E-3</v>
      </c>
    </row>
    <row r="56" spans="1:14">
      <c r="A56" s="1043">
        <v>44774</v>
      </c>
      <c r="B56" s="1040">
        <v>3.4631942455687348E-4</v>
      </c>
      <c r="C56" s="1040">
        <v>9.974481660108836E-4</v>
      </c>
      <c r="D56" s="1040">
        <v>-1.6695329849154561E-3</v>
      </c>
      <c r="E56" s="1040">
        <v>-7.6819051604393174E-5</v>
      </c>
      <c r="F56" s="1040">
        <v>1.2407141765481411E-3</v>
      </c>
      <c r="G56" s="1040">
        <v>-5.5359311511127274E-5</v>
      </c>
      <c r="H56" s="1040">
        <v>-3.0695025519718033E-3</v>
      </c>
      <c r="I56" s="1040">
        <v>1.0576865925779888E-3</v>
      </c>
      <c r="J56" s="1040">
        <v>-4.2176450079023375E-4</v>
      </c>
      <c r="K56" s="1040">
        <v>-2.3363142993875208E-3</v>
      </c>
      <c r="L56" s="1040">
        <v>-4.1588923034583392E-3</v>
      </c>
      <c r="M56" s="1040">
        <v>1.0021045713981547E-3</v>
      </c>
      <c r="N56" s="1040">
        <v>-2.6080984751681857E-3</v>
      </c>
    </row>
    <row r="57" spans="1:14">
      <c r="A57" s="1043">
        <v>44805</v>
      </c>
      <c r="B57" s="1040">
        <v>9.3070846515141969E-4</v>
      </c>
      <c r="C57" s="1040">
        <v>1.0364934988518204E-3</v>
      </c>
      <c r="D57" s="1040">
        <v>-2.3983849831867854E-3</v>
      </c>
      <c r="E57" s="1040">
        <v>-4.5305219201319247E-4</v>
      </c>
      <c r="F57" s="1040">
        <v>8.4014749603833483E-4</v>
      </c>
      <c r="G57" s="1040">
        <v>6.169792931796092E-4</v>
      </c>
      <c r="H57" s="1040">
        <v>-4.4190171866780315E-3</v>
      </c>
      <c r="I57" s="1040">
        <v>9.6073555087072826E-4</v>
      </c>
      <c r="J57" s="1040">
        <v>-5.5822169269592603E-4</v>
      </c>
      <c r="K57" s="1040">
        <v>-2.0346679166529658E-3</v>
      </c>
      <c r="L57" s="1040">
        <v>-4.0840810996614074E-3</v>
      </c>
      <c r="M57" s="1040">
        <v>7.2803487409323075E-4</v>
      </c>
      <c r="N57" s="1040">
        <v>-4.5074346399250897E-3</v>
      </c>
    </row>
    <row r="58" spans="1:14">
      <c r="A58" s="1043">
        <v>44835</v>
      </c>
      <c r="B58" s="1040">
        <v>9.5164801468672344E-4</v>
      </c>
      <c r="C58" s="1040">
        <v>9.6540296508895729E-4</v>
      </c>
      <c r="D58" s="1040">
        <v>-2.9338274922559027E-3</v>
      </c>
      <c r="E58" s="1040">
        <v>-9.2201734051455819E-4</v>
      </c>
      <c r="F58" s="1040">
        <v>4.8124803992410925E-4</v>
      </c>
      <c r="G58" s="1040">
        <v>9.4134299077941463E-4</v>
      </c>
      <c r="H58" s="1040">
        <v>-5.6763090047515785E-3</v>
      </c>
      <c r="I58" s="1040">
        <v>9.3687375092410541E-4</v>
      </c>
      <c r="J58" s="1040">
        <v>-1.0429514139139728E-3</v>
      </c>
      <c r="K58" s="1040">
        <v>-2.2879486450005926E-3</v>
      </c>
      <c r="L58" s="1040">
        <v>-3.7857476288416514E-3</v>
      </c>
      <c r="M58" s="1040">
        <v>6.3966963458406134E-4</v>
      </c>
      <c r="N58" s="1040">
        <v>-5.1797372907126382E-3</v>
      </c>
    </row>
    <row r="59" spans="1:14">
      <c r="A59" s="1043">
        <v>44866</v>
      </c>
      <c r="B59" s="1040">
        <v>7.6316270963416866E-4</v>
      </c>
      <c r="C59" s="1040">
        <v>7.8652277206225918E-4</v>
      </c>
      <c r="D59" s="1040">
        <v>-3.0280290759325812E-3</v>
      </c>
      <c r="E59" s="1040">
        <v>-1.5321891190159809E-3</v>
      </c>
      <c r="F59" s="1040">
        <v>-2.0312611153627813E-4</v>
      </c>
      <c r="G59" s="1040">
        <v>3.2049416691948274E-4</v>
      </c>
      <c r="H59" s="1040">
        <v>-6.6110913770984769E-3</v>
      </c>
      <c r="I59" s="1040">
        <v>5.7039064592845357E-4</v>
      </c>
      <c r="J59" s="1040">
        <v>-1.4978576801009114E-3</v>
      </c>
      <c r="K59" s="1040">
        <v>-2.7235618784058335E-3</v>
      </c>
      <c r="L59" s="1040">
        <v>-3.2811047064471577E-3</v>
      </c>
      <c r="M59" s="1040">
        <v>6.4874032187689501E-4</v>
      </c>
      <c r="N59" s="1040">
        <v>-4.609844465415458E-3</v>
      </c>
    </row>
    <row r="60" spans="1:14">
      <c r="A60" s="1043">
        <v>44896</v>
      </c>
      <c r="B60" s="1040">
        <v>7.6325845723734798E-4</v>
      </c>
      <c r="C60" s="1040">
        <v>5.2134145994298109E-4</v>
      </c>
      <c r="D60" s="1040">
        <v>-2.7964775216213766E-3</v>
      </c>
      <c r="E60" s="1040">
        <v>-1.9907439975407337E-3</v>
      </c>
      <c r="F60" s="1040">
        <v>-6.0072469808236661E-4</v>
      </c>
      <c r="G60" s="1040">
        <v>1.8759168687543237E-5</v>
      </c>
      <c r="H60" s="1040">
        <v>-7.1065056790033942E-3</v>
      </c>
      <c r="I60" s="1040">
        <v>-3.9733578454825835E-4</v>
      </c>
      <c r="J60" s="1040">
        <v>-1.5422320168625436E-3</v>
      </c>
      <c r="K60" s="1040">
        <v>-2.516326101737576E-3</v>
      </c>
      <c r="L60" s="1040">
        <v>-2.5630778164278389E-3</v>
      </c>
      <c r="M60" s="1040">
        <v>4.454838761700497E-4</v>
      </c>
      <c r="N60" s="1040">
        <v>-3.924545091093079E-3</v>
      </c>
    </row>
    <row r="61" spans="1:14">
      <c r="A61" s="1043">
        <v>44927</v>
      </c>
      <c r="B61" s="1040">
        <v>1.2124861468594261E-3</v>
      </c>
      <c r="C61" s="1040">
        <v>4.0510728405984686E-4</v>
      </c>
      <c r="D61" s="1040">
        <v>-2.0570089341034326E-3</v>
      </c>
      <c r="E61" s="1040">
        <v>-1.8432528746682442E-3</v>
      </c>
      <c r="F61" s="1040">
        <v>-3.7240035720453868E-4</v>
      </c>
      <c r="G61" s="1040">
        <v>-5.3824741655716934E-5</v>
      </c>
      <c r="H61" s="1040">
        <v>-6.8220298846040084E-3</v>
      </c>
      <c r="I61" s="1040">
        <v>-1.147178404011906E-3</v>
      </c>
      <c r="J61" s="1040">
        <v>-1.5806990712485813E-3</v>
      </c>
      <c r="K61" s="1040">
        <v>-1.7918771669457323E-3</v>
      </c>
      <c r="L61" s="1040">
        <v>-1.6618269540780162E-3</v>
      </c>
      <c r="M61" s="1040">
        <v>2.0495202427883719E-4</v>
      </c>
      <c r="N61" s="1040">
        <v>-3.0392049572697255E-3</v>
      </c>
    </row>
    <row r="62" spans="1:14">
      <c r="A62" s="1043">
        <v>44958</v>
      </c>
      <c r="B62" s="1040">
        <v>1.4351346511902729E-3</v>
      </c>
      <c r="C62" s="1040">
        <v>4.2951238479105314E-4</v>
      </c>
      <c r="D62" s="1040">
        <v>-9.0792039887221954E-4</v>
      </c>
      <c r="E62" s="1040">
        <v>-1.2362203738399691E-3</v>
      </c>
      <c r="F62" s="1040">
        <v>5.5782759696865192E-4</v>
      </c>
      <c r="G62" s="1040">
        <v>-4.2704999753184758E-4</v>
      </c>
      <c r="H62" s="1040">
        <v>-4.3032454758595851E-3</v>
      </c>
      <c r="I62" s="1040">
        <v>-1.6827467790211381E-3</v>
      </c>
      <c r="J62" s="1040">
        <v>-2.0078896867710139E-3</v>
      </c>
      <c r="K62" s="1040">
        <v>-1.0459705769693128E-3</v>
      </c>
      <c r="L62" s="1040">
        <v>-4.4718081097294693E-4</v>
      </c>
      <c r="M62" s="1040">
        <v>-7.1387393413935296E-4</v>
      </c>
      <c r="N62" s="1040">
        <v>-2.2773965213402914E-3</v>
      </c>
    </row>
    <row r="63" spans="1:14">
      <c r="A63" s="1043">
        <v>44986</v>
      </c>
      <c r="B63" s="1040">
        <v>1.6057027864332385E-3</v>
      </c>
      <c r="C63" s="1040">
        <v>4.5804002172467051E-4</v>
      </c>
      <c r="D63" s="1040">
        <v>-2.9531939511473482E-4</v>
      </c>
      <c r="E63" s="1040">
        <v>-1.8784160775564551E-4</v>
      </c>
      <c r="F63" s="1040">
        <v>1.1165257295089326E-3</v>
      </c>
      <c r="G63" s="1040">
        <v>-4.2362430076725577E-4</v>
      </c>
      <c r="H63" s="1040">
        <v>-1.3872808131742964E-3</v>
      </c>
      <c r="I63" s="1040">
        <v>-1.7457579607570439E-3</v>
      </c>
      <c r="J63" s="1040">
        <v>-2.1831167801463769E-3</v>
      </c>
      <c r="K63" s="1040">
        <v>-3.6519970100090671E-4</v>
      </c>
      <c r="L63" s="1040">
        <v>9.6791735784784727E-4</v>
      </c>
      <c r="M63" s="1040">
        <v>-1.3829971782968187E-3</v>
      </c>
      <c r="N63" s="1040">
        <v>-2.0117540947748314E-3</v>
      </c>
    </row>
    <row r="64" spans="1:14">
      <c r="A64" s="1043">
        <v>45017</v>
      </c>
      <c r="B64" s="1040">
        <v>1.8548142691416913E-3</v>
      </c>
      <c r="C64" s="1040">
        <v>4.2963012611463292E-4</v>
      </c>
      <c r="D64" s="1040">
        <v>3.1830854618108972E-5</v>
      </c>
      <c r="E64" s="1040">
        <v>4.3439378558263186E-4</v>
      </c>
      <c r="F64" s="1040">
        <v>1.162682863264819E-3</v>
      </c>
      <c r="G64" s="1040">
        <v>-9.8200102689904867E-5</v>
      </c>
      <c r="H64" s="1040">
        <v>8.8770405486426895E-4</v>
      </c>
      <c r="I64" s="1040">
        <v>-1.5948274799333362E-3</v>
      </c>
      <c r="J64" s="1040">
        <v>-1.7952249312134239E-3</v>
      </c>
      <c r="K64" s="1040">
        <v>-2.1149081334215225E-4</v>
      </c>
      <c r="L64" s="1040">
        <v>2.2983138428800398E-3</v>
      </c>
      <c r="M64" s="1040">
        <v>-1.3765109398184983E-3</v>
      </c>
      <c r="N64" s="1040">
        <v>-2.0040553938162065E-3</v>
      </c>
    </row>
    <row r="65" spans="1:15">
      <c r="A65" s="1043">
        <v>45047</v>
      </c>
      <c r="B65" s="1040">
        <v>2.1595924577603176E-3</v>
      </c>
      <c r="C65" s="1040">
        <v>1.547706179223507E-4</v>
      </c>
      <c r="D65" s="1040">
        <v>-2.672812182646922E-5</v>
      </c>
      <c r="E65" s="1040">
        <v>6.0057688426939926E-4</v>
      </c>
      <c r="F65" s="1040">
        <v>9.8385011006918432E-4</v>
      </c>
      <c r="G65" s="1040">
        <v>-8.3008008342644324E-4</v>
      </c>
      <c r="H65" s="1040">
        <v>2.8861044466244046E-3</v>
      </c>
      <c r="I65" s="1040">
        <v>-1.3425806899849402E-3</v>
      </c>
      <c r="J65" s="1040">
        <v>-5.2740566424802626E-4</v>
      </c>
      <c r="K65" s="1040">
        <v>-2.1566495939850938E-4</v>
      </c>
      <c r="L65" s="1040">
        <v>3.3001834381789497E-3</v>
      </c>
      <c r="M65" s="1040">
        <v>-1.7760893748007822E-3</v>
      </c>
      <c r="N65" s="1040">
        <v>-1.8382266661146618E-3</v>
      </c>
    </row>
    <row r="66" spans="1:15">
      <c r="A66" s="1043">
        <v>45078</v>
      </c>
      <c r="B66" s="1040">
        <v>2.4005163668288088E-3</v>
      </c>
      <c r="C66" s="1040">
        <v>-2.4918169964283088E-4</v>
      </c>
      <c r="D66" s="1040">
        <v>-3.2390374187230009E-4</v>
      </c>
      <c r="E66" s="1040">
        <v>6.0516308953428855E-4</v>
      </c>
      <c r="F66" s="1040">
        <v>9.085762755379756E-4</v>
      </c>
      <c r="G66" s="1040">
        <v>-8.1183277049190483E-4</v>
      </c>
      <c r="H66" s="1040">
        <v>3.9431808097776244E-3</v>
      </c>
      <c r="I66" s="1040">
        <v>-1.273844769904775E-3</v>
      </c>
      <c r="J66" s="1040">
        <v>-3.8953286248954999E-4</v>
      </c>
      <c r="K66" s="1040">
        <v>5.0222234352137463E-5</v>
      </c>
      <c r="L66" s="1040">
        <v>3.8854584986430796E-3</v>
      </c>
      <c r="M66" s="1040">
        <v>-2.0003257147300779E-3</v>
      </c>
      <c r="N66" s="1040">
        <v>-1.4801435209320646E-3</v>
      </c>
    </row>
    <row r="67" spans="1:15">
      <c r="A67" s="1043">
        <v>45108</v>
      </c>
      <c r="B67" s="1040">
        <v>2.0278832329930774E-3</v>
      </c>
      <c r="C67" s="1040">
        <v>-6.2301858519153708E-4</v>
      </c>
      <c r="D67" s="1040">
        <v>-6.4474901774635995E-4</v>
      </c>
      <c r="E67" s="1040">
        <v>4.4365159971193613E-4</v>
      </c>
      <c r="F67" s="1040">
        <v>1.0083179623641136E-3</v>
      </c>
      <c r="G67" s="1040">
        <v>-4.7093732564251756E-4</v>
      </c>
      <c r="H67" s="1040">
        <v>4.6149032845125282E-3</v>
      </c>
      <c r="I67" s="1040">
        <v>-1.4187020826158525E-3</v>
      </c>
      <c r="J67" s="1040">
        <v>-8.5690352571254902E-4</v>
      </c>
      <c r="K67" s="1040">
        <v>4.1951409623752767E-4</v>
      </c>
      <c r="L67" s="1040">
        <v>3.8081501651280325E-3</v>
      </c>
      <c r="M67" s="1040">
        <v>-1.746012328664337E-3</v>
      </c>
      <c r="N67" s="1040">
        <v>-1.0332068478844381E-3</v>
      </c>
    </row>
    <row r="68" spans="1:15">
      <c r="A68" s="1043">
        <v>45139</v>
      </c>
      <c r="B68" s="1040">
        <v>1.0952228171664524E-3</v>
      </c>
      <c r="C68" s="1040">
        <v>-1.1071298364178084E-3</v>
      </c>
      <c r="D68" s="1040">
        <v>-1.0383541025253962E-3</v>
      </c>
      <c r="E68" s="1040">
        <v>2.8179448466625345E-4</v>
      </c>
      <c r="F68" s="1040">
        <v>1.1349020541260302E-3</v>
      </c>
      <c r="G68" s="1040">
        <v>-1.3282303303200349E-3</v>
      </c>
      <c r="H68" s="1040">
        <v>5.5893368749744266E-3</v>
      </c>
      <c r="I68" s="1040">
        <v>-1.6043199377362427E-3</v>
      </c>
      <c r="J68" s="1040">
        <v>-1.1942558113795521E-3</v>
      </c>
      <c r="K68" s="1040">
        <v>5.0566050198419532E-4</v>
      </c>
      <c r="L68" s="1040">
        <v>3.239092104152852E-3</v>
      </c>
      <c r="M68" s="1040">
        <v>-1.5110291882445281E-3</v>
      </c>
      <c r="N68" s="1040">
        <v>-6.427833066320332E-4</v>
      </c>
    </row>
    <row r="69" spans="1:15">
      <c r="A69" s="1043">
        <v>45170</v>
      </c>
      <c r="B69" s="1040">
        <v>3.8002733734388006E-4</v>
      </c>
      <c r="C69" s="1040">
        <v>-1.5265922704417179E-3</v>
      </c>
      <c r="D69" s="1040">
        <v>-1.2733972619602962E-3</v>
      </c>
      <c r="E69" s="1040">
        <v>3.0230838706279961E-4</v>
      </c>
      <c r="F69" s="1040">
        <v>6.2958799635604024E-4</v>
      </c>
      <c r="G69" s="1040">
        <v>-1.7901481559557952E-3</v>
      </c>
      <c r="H69" s="1040">
        <v>4.5309578095468206E-3</v>
      </c>
      <c r="I69" s="1040">
        <v>-1.7054865870866909E-3</v>
      </c>
      <c r="J69" s="1040">
        <v>-1.5860974469773526E-3</v>
      </c>
      <c r="K69" s="1040">
        <v>6.759626083996384E-4</v>
      </c>
      <c r="L69" s="1040">
        <v>2.4067109454239954E-3</v>
      </c>
      <c r="M69" s="1040">
        <v>-1.2787944688470443E-3</v>
      </c>
      <c r="N69" s="1040">
        <v>-1.1858325354243693E-3</v>
      </c>
    </row>
    <row r="70" spans="1:15">
      <c r="A70" s="1043">
        <v>45200</v>
      </c>
      <c r="B70" s="1040">
        <v>-1.4734359685264486E-4</v>
      </c>
      <c r="C70" s="1040">
        <v>-1.5704375082027378E-3</v>
      </c>
      <c r="D70" s="1040">
        <v>-1.4032363634703948E-3</v>
      </c>
      <c r="E70" s="1040">
        <v>2.9609932852325827E-4</v>
      </c>
      <c r="F70" s="1040">
        <v>-1.066749266073419E-3</v>
      </c>
      <c r="G70" s="1040">
        <v>-1.8072590501695407E-3</v>
      </c>
      <c r="H70" s="1040">
        <v>3.2225962671864616E-3</v>
      </c>
      <c r="I70" s="1040">
        <v>-1.6333861359958401E-3</v>
      </c>
      <c r="J70" s="1040">
        <v>-1.4368615798316942E-3</v>
      </c>
      <c r="K70" s="1040">
        <v>8.7795718482852614E-4</v>
      </c>
      <c r="L70" s="1040">
        <v>1.5016916273339342E-3</v>
      </c>
      <c r="M70" s="1040">
        <v>-8.4253344529738872E-4</v>
      </c>
      <c r="N70" s="1040">
        <v>-1.2891072846785701E-3</v>
      </c>
    </row>
    <row r="71" spans="1:15">
      <c r="A71" s="1043">
        <v>45231</v>
      </c>
      <c r="B71" s="1040">
        <v>-4.146437587659868E-5</v>
      </c>
      <c r="C71" s="1040">
        <v>-1.3800964262594695E-3</v>
      </c>
      <c r="D71" s="1040">
        <v>-1.2042766758304513E-3</v>
      </c>
      <c r="E71" s="1040">
        <v>1.6207379129418165E-4</v>
      </c>
      <c r="F71" s="1040">
        <v>-2.9622126127191173E-3</v>
      </c>
      <c r="G71" s="1040">
        <v>-1.7166287237623257E-3</v>
      </c>
      <c r="H71" s="1040">
        <v>2.2390473490234708E-3</v>
      </c>
      <c r="I71" s="1040">
        <v>-1.4790852975014035E-3</v>
      </c>
      <c r="J71" s="1040">
        <v>-1.0620076489752384E-3</v>
      </c>
      <c r="K71" s="1040">
        <v>1.083628224869182E-3</v>
      </c>
      <c r="L71" s="1040">
        <v>8.4621652647109968E-4</v>
      </c>
      <c r="M71" s="1040">
        <v>-6.4576972081009654E-4</v>
      </c>
      <c r="N71" s="1040">
        <v>-1.5157444211953974E-3</v>
      </c>
    </row>
    <row r="72" spans="1:15">
      <c r="A72" s="1043">
        <v>45261</v>
      </c>
      <c r="B72" s="1040">
        <v>1.8308403703060083E-4</v>
      </c>
      <c r="C72" s="1040">
        <v>-1.0445798749619817E-3</v>
      </c>
      <c r="D72" s="1040">
        <v>-6.5954746387153484E-4</v>
      </c>
      <c r="E72" s="1040">
        <v>7.7566498117853655E-5</v>
      </c>
      <c r="F72" s="1040">
        <v>-4.0724732332633184E-3</v>
      </c>
      <c r="G72" s="1040">
        <v>-1.0607570965539548E-3</v>
      </c>
      <c r="H72" s="1040">
        <v>1.5957701223877629E-3</v>
      </c>
      <c r="I72" s="1040">
        <v>-1.069068254930583E-3</v>
      </c>
      <c r="J72" s="1040">
        <v>-7.1773389394103049E-4</v>
      </c>
      <c r="K72" s="1040">
        <v>1.4678234110792054E-3</v>
      </c>
      <c r="L72" s="1040">
        <v>5.4797171336551376E-4</v>
      </c>
      <c r="M72" s="1040">
        <v>-6.696310205052125E-4</v>
      </c>
      <c r="N72" s="1040">
        <v>-1.6531474797570889E-3</v>
      </c>
    </row>
    <row r="73" spans="1:15">
      <c r="A73" s="1043">
        <v>45292</v>
      </c>
      <c r="B73" s="1040">
        <v>3.1300066997019815E-4</v>
      </c>
      <c r="C73" s="1040">
        <v>-7.9474041972660281E-4</v>
      </c>
      <c r="D73" s="1040">
        <v>1.3840196794279169E-4</v>
      </c>
      <c r="E73" s="1040">
        <v>-2.3881850336848753E-4</v>
      </c>
      <c r="F73" s="1040">
        <v>-3.5614990491283915E-3</v>
      </c>
      <c r="G73" s="1040">
        <v>-3.669934923298257E-4</v>
      </c>
      <c r="H73" s="1040">
        <v>1.7400587450040472E-3</v>
      </c>
      <c r="I73" s="1040">
        <v>-6.0581710250651177E-4</v>
      </c>
      <c r="J73" s="1040">
        <v>-4.0769325438649862E-4</v>
      </c>
      <c r="K73" s="1040">
        <v>1.346824412415959E-3</v>
      </c>
      <c r="L73" s="1040">
        <v>7.4359997242867681E-4</v>
      </c>
      <c r="M73" s="1040">
        <v>-7.558234071195491E-4</v>
      </c>
      <c r="N73" s="1040">
        <v>-1.5336634943191596E-3</v>
      </c>
    </row>
    <row r="74" spans="1:15">
      <c r="A74" s="1043">
        <v>45323</v>
      </c>
      <c r="B74" s="1040">
        <v>7.3503377937000902E-4</v>
      </c>
      <c r="C74" s="1040">
        <v>-6.5850222932828384E-4</v>
      </c>
      <c r="D74" s="1040">
        <v>5.7394786749853655E-4</v>
      </c>
      <c r="E74" s="1040">
        <v>-5.1325108268451825E-4</v>
      </c>
      <c r="F74" s="1040">
        <v>-6.6963272484099612E-4</v>
      </c>
      <c r="G74" s="1040">
        <v>-3.0139938567053104E-4</v>
      </c>
      <c r="H74" s="1040">
        <v>3.1230003871828282E-3</v>
      </c>
      <c r="I74" s="1040">
        <v>-9.7711732739647061E-5</v>
      </c>
      <c r="J74" s="1040">
        <v>-7.3624151800821824E-4</v>
      </c>
      <c r="K74" s="1040">
        <v>8.5102313218143877E-4</v>
      </c>
      <c r="L74" s="1040">
        <v>1.4926511904845841E-3</v>
      </c>
      <c r="M74" s="1040">
        <v>-9.1248334743176951E-4</v>
      </c>
      <c r="N74" s="1040">
        <v>3.2761504281997311E-4</v>
      </c>
    </row>
    <row r="75" spans="1:15">
      <c r="A75" s="1043">
        <v>45352</v>
      </c>
      <c r="B75" s="1040">
        <v>1.1123717198778804E-3</v>
      </c>
      <c r="C75" s="1040">
        <v>-7.791443639970641E-4</v>
      </c>
      <c r="D75" s="1040">
        <v>8.6969464666442065E-4</v>
      </c>
      <c r="E75" s="1040">
        <v>-7.503168014028061E-4</v>
      </c>
      <c r="F75" s="1040">
        <v>2.44979365829745E-3</v>
      </c>
      <c r="G75" s="1040">
        <v>-3.0878886450069754E-4</v>
      </c>
      <c r="H75" s="1040">
        <v>3.892039721446916E-3</v>
      </c>
      <c r="I75" s="1040">
        <v>2.7944487960107622E-4</v>
      </c>
      <c r="J75" s="1040">
        <v>-1.2207705988894757E-3</v>
      </c>
      <c r="K75" s="1040">
        <v>2.7852706438658004E-4</v>
      </c>
      <c r="L75" s="1040">
        <v>2.1858790757491864E-3</v>
      </c>
      <c r="M75" s="1040">
        <v>-1.3485264090741245E-3</v>
      </c>
      <c r="N75" s="1040">
        <v>2.389934079083611E-3</v>
      </c>
    </row>
    <row r="76" spans="1:15">
      <c r="A76" s="1043">
        <v>45383</v>
      </c>
      <c r="B76" s="1040">
        <v>1.2789434330234828E-3</v>
      </c>
      <c r="C76" s="1040">
        <v>-1.0790510593993163E-3</v>
      </c>
      <c r="D76" s="1040">
        <v>5.7021842458304661E-4</v>
      </c>
      <c r="E76" s="1040">
        <v>-8.6630812706933735E-4</v>
      </c>
      <c r="F76" s="1040">
        <v>4.4187860858595496E-3</v>
      </c>
      <c r="G76" s="1040">
        <v>-3.0734863267434243E-5</v>
      </c>
      <c r="H76" s="1040">
        <v>3.8846332349555812E-3</v>
      </c>
      <c r="I76" s="1040">
        <v>5.4073306298940693E-4</v>
      </c>
      <c r="J76" s="1040">
        <v>-1.1710829118751764E-3</v>
      </c>
      <c r="K76" s="1040">
        <v>-1.1588981873655868E-4</v>
      </c>
      <c r="L76" s="1040">
        <v>2.5425957175481129E-3</v>
      </c>
      <c r="M76" s="1040">
        <v>-1.1033163053012496E-3</v>
      </c>
      <c r="N76" s="1040">
        <v>4.4683062181494204E-3</v>
      </c>
    </row>
    <row r="77" spans="1:15">
      <c r="A77" s="1043">
        <v>45413</v>
      </c>
      <c r="B77" s="1040">
        <v>1.2657275616657637E-3</v>
      </c>
      <c r="C77" s="1040">
        <v>-8.4406849565710207E-4</v>
      </c>
      <c r="D77" s="1040">
        <v>-5.3930031819016122E-4</v>
      </c>
      <c r="E77" s="1040">
        <v>-6.6653683149620058E-4</v>
      </c>
      <c r="F77" s="1040">
        <v>4.9337554843758014E-3</v>
      </c>
      <c r="G77" s="1040">
        <v>8.2614160117344682E-6</v>
      </c>
      <c r="H77" s="1040">
        <v>3.1814465203798825E-3</v>
      </c>
      <c r="I77" s="1040">
        <v>6.3628883985367146E-4</v>
      </c>
      <c r="J77" s="1040">
        <v>-4.2214890156333507E-4</v>
      </c>
      <c r="K77" s="1040">
        <v>-2.149458277027616E-4</v>
      </c>
      <c r="L77" s="1040">
        <v>2.3522355137597373E-3</v>
      </c>
      <c r="M77" s="1040">
        <v>-6.8532102112051074E-4</v>
      </c>
      <c r="N77" s="1040">
        <v>4.9738223478010823E-3</v>
      </c>
    </row>
    <row r="78" spans="1:15">
      <c r="A78" s="1043">
        <v>45444</v>
      </c>
      <c r="B78" s="1040">
        <v>7.5730078859059802E-4</v>
      </c>
      <c r="C78" s="1040">
        <v>-4.1274340495311979E-4</v>
      </c>
      <c r="D78" s="1040">
        <v>-2.3444087910369227E-3</v>
      </c>
      <c r="E78" s="1040">
        <v>-3.9249988341727438E-4</v>
      </c>
      <c r="F78" s="1040">
        <v>3.7994022652597659E-3</v>
      </c>
      <c r="G78" s="1040">
        <v>3.5159829067010762E-4</v>
      </c>
      <c r="H78" s="1040">
        <v>2.0609017571712185E-3</v>
      </c>
      <c r="I78" s="1040">
        <v>7.9925833734084684E-4</v>
      </c>
      <c r="J78" s="1040">
        <v>8.6919221756365239E-4</v>
      </c>
      <c r="K78" s="1040">
        <v>-1.8681696948275039E-4</v>
      </c>
      <c r="L78" s="1040">
        <v>1.5878044439078254E-3</v>
      </c>
      <c r="M78" s="1040">
        <v>-7.3260635057437185E-4</v>
      </c>
      <c r="N78" s="1040">
        <v>3.8437526150396639E-3</v>
      </c>
      <c r="O78" s="2511" t="s">
        <v>531</v>
      </c>
    </row>
    <row r="79" spans="1:15">
      <c r="A79" s="1043">
        <v>45474</v>
      </c>
      <c r="B79" s="1040">
        <v>-1.612811948454862E-4</v>
      </c>
      <c r="C79" s="1040">
        <v>-8.0570382609335134E-5</v>
      </c>
      <c r="D79" s="1040">
        <v>-3.5689646732435243E-3</v>
      </c>
      <c r="E79" s="1040">
        <v>-1.6047900211324517E-4</v>
      </c>
      <c r="F79" s="1040">
        <v>2.5327090680022923E-3</v>
      </c>
      <c r="G79" s="1040">
        <v>9.5375730324964714E-4</v>
      </c>
      <c r="H79" s="1040">
        <v>1.0570079967430202E-3</v>
      </c>
      <c r="I79" s="1040">
        <v>9.0701387472913453E-4</v>
      </c>
      <c r="J79" s="1040">
        <v>2.2170022556311508E-3</v>
      </c>
      <c r="K79" s="1040">
        <v>-1.9949888380887959E-4</v>
      </c>
      <c r="L79" s="1040">
        <v>9.1925279180793407E-4</v>
      </c>
      <c r="M79" s="1040">
        <v>-5.2038667740772482E-4</v>
      </c>
      <c r="N79" s="1040">
        <v>3.1155788807046836E-3</v>
      </c>
    </row>
    <row r="80" spans="1:15">
      <c r="A80" s="1043">
        <v>45505</v>
      </c>
      <c r="B80" s="1040">
        <v>-1.8991015496168107E-3</v>
      </c>
      <c r="C80" s="1040">
        <v>2.4404975765945913E-4</v>
      </c>
      <c r="D80" s="1040">
        <v>-4.2924154573511508E-3</v>
      </c>
      <c r="E80" s="1040">
        <v>-3.6259189904686018E-5</v>
      </c>
      <c r="F80" s="1040">
        <v>1.4989513381472586E-3</v>
      </c>
      <c r="G80" s="1040">
        <v>8.2053114349278644E-4</v>
      </c>
      <c r="H80" s="1040">
        <v>-7.4353038463303989E-4</v>
      </c>
      <c r="I80" s="1040">
        <v>8.2744298738846034E-4</v>
      </c>
      <c r="J80" s="1040">
        <v>2.3945712676534114E-3</v>
      </c>
      <c r="K80" s="1040">
        <v>-1.0748825271966744E-4</v>
      </c>
      <c r="L80" s="1040">
        <v>1.9980938085106814E-4</v>
      </c>
      <c r="M80" s="1040">
        <v>-4.1487502463555259E-4</v>
      </c>
      <c r="N80" s="1040">
        <v>1.0307395983355505E-3</v>
      </c>
    </row>
    <row r="81" spans="1:14">
      <c r="A81" s="1043">
        <v>45536</v>
      </c>
      <c r="B81" s="1040">
        <v>-2.6589960105842803E-3</v>
      </c>
      <c r="C81" s="1040">
        <v>4.8755493701735375E-4</v>
      </c>
      <c r="D81" s="1040">
        <v>-3.1841333107756054E-3</v>
      </c>
      <c r="E81" s="1040">
        <v>-1.3883785659474235E-5</v>
      </c>
      <c r="F81" s="1040">
        <v>9.1094314685502553E-4</v>
      </c>
      <c r="G81" s="1040">
        <v>6.3156653592955081E-4</v>
      </c>
      <c r="H81" s="1040">
        <v>-2.4421630728221899E-3</v>
      </c>
      <c r="I81" s="1040">
        <v>4.8700553906910748E-4</v>
      </c>
      <c r="J81" s="1040">
        <v>1.9526413127484155E-3</v>
      </c>
      <c r="K81" s="1040">
        <v>1.3517102584348351E-5</v>
      </c>
      <c r="L81" s="1040">
        <v>1.2110396240716526E-5</v>
      </c>
      <c r="M81" s="1040">
        <v>-6.6592562686418333E-4</v>
      </c>
      <c r="N81" s="1040">
        <v>2.7613398260184496E-4</v>
      </c>
    </row>
    <row r="82" spans="1:14">
      <c r="A82" s="1043">
        <v>45566</v>
      </c>
      <c r="B82" s="1040">
        <v>-3.4368675256186698E-3</v>
      </c>
      <c r="C82" s="1040">
        <v>3.4805514523705838E-4</v>
      </c>
      <c r="D82" s="1040">
        <v>-9.8325537707943944E-4</v>
      </c>
      <c r="E82" s="1040">
        <v>6.1769789422960741E-5</v>
      </c>
      <c r="F82" s="1040">
        <v>3.8097844425211136E-5</v>
      </c>
      <c r="G82" s="1040">
        <v>8.0979540442638331E-4</v>
      </c>
      <c r="H82" s="1040">
        <v>-2.7682247822267136E-3</v>
      </c>
      <c r="I82" s="1040">
        <v>-1.565510539112136E-4</v>
      </c>
      <c r="J82" s="1040">
        <v>1.6768036340788495E-3</v>
      </c>
      <c r="K82" s="1040">
        <v>1.6092321186578218E-4</v>
      </c>
      <c r="L82" s="1040">
        <v>2.6917293444972401E-4</v>
      </c>
      <c r="M82" s="1040">
        <v>-7.5574410067369424E-4</v>
      </c>
      <c r="N82" s="1040">
        <v>-1.9916859426338807E-4</v>
      </c>
    </row>
    <row r="83" spans="1:14">
      <c r="A83" s="1043">
        <v>45597</v>
      </c>
      <c r="B83" s="1040">
        <v>-3.4525241122904671E-3</v>
      </c>
      <c r="C83" s="1040">
        <v>2.5675004019198866E-4</v>
      </c>
      <c r="D83" s="1040">
        <v>1.8991393077467666E-3</v>
      </c>
      <c r="E83" s="1040">
        <v>2.1526915706293615E-4</v>
      </c>
      <c r="F83" s="1040">
        <v>-1.0992018709163887E-3</v>
      </c>
      <c r="G83" s="1040">
        <v>1.020036614299169E-3</v>
      </c>
      <c r="H83" s="1040">
        <v>-3.756636039824901E-3</v>
      </c>
      <c r="I83" s="1040">
        <v>-8.0582024313680112E-4</v>
      </c>
      <c r="J83" s="1040">
        <v>1.147338902587558E-3</v>
      </c>
      <c r="K83" s="1040">
        <v>2.7413182863922358E-5</v>
      </c>
      <c r="L83" s="1040">
        <v>6.3869463952836991E-4</v>
      </c>
      <c r="M83" s="1040">
        <v>-7.4210120732332019E-4</v>
      </c>
      <c r="N83" s="1040">
        <v>-6.4336749446181063E-4</v>
      </c>
    </row>
    <row r="84" spans="1:14">
      <c r="A84" s="1043">
        <v>45627</v>
      </c>
      <c r="B84" s="1040">
        <v>-2.9188607890955343E-3</v>
      </c>
      <c r="C84" s="1040">
        <v>7.2084390333904125E-5</v>
      </c>
      <c r="D84" s="1040">
        <v>4.8371818417114465E-3</v>
      </c>
      <c r="E84" s="1040">
        <v>3.6450393032927408E-4</v>
      </c>
      <c r="F84" s="1040">
        <v>-1.5081232587499382E-3</v>
      </c>
      <c r="G84" s="1040">
        <v>1.0594437977184956E-3</v>
      </c>
      <c r="H84" s="1040">
        <v>-3.6535127422903102E-3</v>
      </c>
      <c r="I84" s="1040">
        <v>-1.1055319697071964E-3</v>
      </c>
      <c r="J84" s="1040">
        <v>5.9037869354816586E-4</v>
      </c>
      <c r="K84" s="1040">
        <v>-2.5556945568894207E-4</v>
      </c>
      <c r="L84" s="1040">
        <v>9.4483984498483498E-4</v>
      </c>
      <c r="M84" s="1040">
        <v>-5.8896501449490213E-4</v>
      </c>
      <c r="N84" s="1040">
        <v>-6.4346577669061045E-4</v>
      </c>
    </row>
    <row r="85" spans="1:14">
      <c r="A85" s="1043">
        <v>45658</v>
      </c>
      <c r="B85" s="1040">
        <v>-2.4171879285346254E-3</v>
      </c>
      <c r="C85" s="1040">
        <v>-3.207327766056034E-4</v>
      </c>
      <c r="D85" s="1040">
        <v>5.6094195172566863E-3</v>
      </c>
      <c r="E85" s="1040">
        <v>2.9354399381698038E-4</v>
      </c>
      <c r="F85" s="1040">
        <v>-1.2355668701293787E-3</v>
      </c>
      <c r="G85" s="1040">
        <v>9.4610246024773303E-4</v>
      </c>
      <c r="H85" s="1040">
        <v>-2.5645197274939413E-3</v>
      </c>
      <c r="I85" s="1040">
        <v>-1.631637665875485E-3</v>
      </c>
      <c r="J85" s="1040">
        <v>4.9075835270917523E-5</v>
      </c>
      <c r="K85" s="1040">
        <v>-5.7928698425158132E-4</v>
      </c>
      <c r="L85" s="1040">
        <v>9.7997161813268008E-4</v>
      </c>
      <c r="M85" s="1040">
        <v>-2.8566832749543636E-4</v>
      </c>
      <c r="N85" s="1040">
        <v>-8.9528643742187164E-4</v>
      </c>
    </row>
    <row r="86" spans="1:14">
      <c r="A86" s="1043">
        <v>45689</v>
      </c>
      <c r="B86" s="1040">
        <v>-1.4996034759582333E-3</v>
      </c>
      <c r="C86" s="1040">
        <v>-6.463899275747087E-4</v>
      </c>
      <c r="D86" s="1040">
        <v>5.1438144328995739E-3</v>
      </c>
      <c r="E86" s="1040">
        <v>-6.4822440135836601E-5</v>
      </c>
      <c r="F86" s="1040">
        <v>-7.5137067272290636E-4</v>
      </c>
      <c r="G86" s="1040">
        <v>6.6640658072070202E-4</v>
      </c>
      <c r="H86" s="1040">
        <v>-1.291141411179586E-3</v>
      </c>
      <c r="I86" s="1040">
        <v>-1.5678043265564545E-3</v>
      </c>
      <c r="J86" s="1040">
        <v>-3.5159540350282459E-4</v>
      </c>
      <c r="K86" s="1040">
        <v>-3.8368158758994575E-4</v>
      </c>
      <c r="L86" s="1040">
        <v>8.7113870612809396E-4</v>
      </c>
      <c r="M86" s="1040">
        <v>2.9578533356611203E-5</v>
      </c>
      <c r="N86" s="1040">
        <v>-1.0493428838953545E-3</v>
      </c>
    </row>
    <row r="87" spans="1:14">
      <c r="A87" s="1043">
        <v>45717</v>
      </c>
      <c r="B87" s="1040">
        <v>-9.6924558337008193E-4</v>
      </c>
      <c r="C87" s="1040">
        <v>-7.014749917416685E-4</v>
      </c>
      <c r="D87" s="1040">
        <v>3.9357872447098874E-3</v>
      </c>
      <c r="E87" s="1040">
        <v>-2.2415465059699713E-4</v>
      </c>
      <c r="F87" s="1040">
        <v>2.0275446369455441E-4</v>
      </c>
      <c r="G87" s="1040">
        <v>5.1989843347333142E-4</v>
      </c>
      <c r="H87" s="1040">
        <v>-4.7626547861057134E-4</v>
      </c>
      <c r="I87" s="1040">
        <v>-9.1274704962451825E-4</v>
      </c>
      <c r="J87" s="1040">
        <v>-1.7669879567050462E-4</v>
      </c>
      <c r="K87" s="1040">
        <v>1.491855101343198E-4</v>
      </c>
      <c r="L87" s="1040">
        <v>6.7950221752310913E-4</v>
      </c>
      <c r="M87" s="1040">
        <v>7.1066649025031126E-4</v>
      </c>
      <c r="N87" s="1040">
        <v>-6.4187116097003116E-4</v>
      </c>
    </row>
    <row r="88" spans="1:14">
      <c r="A88" s="1043">
        <v>45748</v>
      </c>
      <c r="B88" s="1040">
        <v>-1.562609167684581E-4</v>
      </c>
      <c r="C88" s="1040">
        <v>-1.1828732710430501E-3</v>
      </c>
      <c r="D88" s="1040">
        <v>3.0182227245655335E-3</v>
      </c>
      <c r="E88" s="1040">
        <v>-4.6988459520658221E-4</v>
      </c>
      <c r="F88" s="1040">
        <v>1.9097551236014754E-3</v>
      </c>
      <c r="G88" s="1040">
        <v>2.0455527721763289E-4</v>
      </c>
      <c r="H88" s="1040">
        <v>8.6502559994394712E-4</v>
      </c>
      <c r="I88" s="1040">
        <v>2.1390838088386488E-4</v>
      </c>
      <c r="J88" s="1040">
        <v>1.9134500399098364E-4</v>
      </c>
      <c r="K88" s="1040">
        <v>1.1869072056303054E-4</v>
      </c>
      <c r="L88" s="1040">
        <v>6.4676441838329435E-4</v>
      </c>
      <c r="M88" s="1040">
        <v>7.7586461667045192E-4</v>
      </c>
      <c r="N88" s="1040">
        <v>7.6294321808578758E-4</v>
      </c>
    </row>
    <row r="89" spans="1:14">
      <c r="A89" s="1043">
        <v>45778</v>
      </c>
      <c r="B89" s="1040">
        <v>5.7636432187813114E-4</v>
      </c>
      <c r="C89" s="1040">
        <v>-1.2902403252658123E-3</v>
      </c>
      <c r="D89" s="1040">
        <v>2.1325441564884473E-3</v>
      </c>
      <c r="E89" s="1040">
        <v>-1.0850024363373567E-3</v>
      </c>
      <c r="F89" s="1040">
        <v>3.0585862455373425E-3</v>
      </c>
      <c r="G89" s="1040">
        <v>-4.7223541679897174E-4</v>
      </c>
      <c r="H89" s="1040">
        <v>1.0315305989344603E-3</v>
      </c>
      <c r="I89" s="1040">
        <v>9.5132661065977508E-4</v>
      </c>
      <c r="J89" s="1040">
        <v>3.8448807013757857E-6</v>
      </c>
      <c r="K89" s="1040">
        <v>-5.0618621533893293E-4</v>
      </c>
      <c r="L89" s="1040">
        <v>3.4417317357515742E-4</v>
      </c>
      <c r="M89" s="1040">
        <v>2.6647917208166838E-4</v>
      </c>
      <c r="N89" s="1040">
        <v>1.7698347871091258E-3</v>
      </c>
    </row>
    <row r="90" spans="1:14">
      <c r="A90" s="1043">
        <v>45809</v>
      </c>
      <c r="B90" s="1040">
        <v>-2.1392096027716967E-4</v>
      </c>
      <c r="C90" s="1040">
        <v>-9.5278169541790358E-4</v>
      </c>
      <c r="D90" s="1040">
        <v>1.0031497208131679E-3</v>
      </c>
      <c r="E90" s="1040">
        <v>-1.7210544732618738E-3</v>
      </c>
      <c r="F90" s="1040">
        <v>3.1468102496388095E-3</v>
      </c>
      <c r="G90" s="1040">
        <v>-1.4425060505306453E-3</v>
      </c>
      <c r="H90" s="1040">
        <v>1.5581482572868399E-4</v>
      </c>
      <c r="I90" s="1040">
        <v>1.1340252166451847E-3</v>
      </c>
      <c r="J90" s="1040">
        <v>-4.2513198255311746E-4</v>
      </c>
      <c r="K90" s="1040">
        <v>-1.8757894462877456E-3</v>
      </c>
      <c r="L90" s="1040">
        <v>-3.930946678680769E-4</v>
      </c>
      <c r="M90" s="1040">
        <v>-6.3173456728127242E-5</v>
      </c>
      <c r="N90" s="1040">
        <v>1.3847354608444995E-3</v>
      </c>
    </row>
    <row r="91" spans="1:14">
      <c r="A91" s="1043">
        <v>45839</v>
      </c>
      <c r="B91" s="1040">
        <v>-1.0683911093745113E-3</v>
      </c>
      <c r="C91" s="1040">
        <v>-1.0214992897258357E-3</v>
      </c>
      <c r="D91" s="1040">
        <v>1.6959635579738563E-4</v>
      </c>
      <c r="E91" s="1040">
        <v>-1.8463576405520765E-3</v>
      </c>
      <c r="F91" s="1040">
        <v>2.6497319506613159E-3</v>
      </c>
      <c r="G91" s="1040">
        <v>-1.7835313988948664E-3</v>
      </c>
      <c r="H91" s="1040">
        <v>-1.6076378390375012E-3</v>
      </c>
      <c r="I91" s="1040">
        <v>7.994770102512927E-4</v>
      </c>
      <c r="J91" s="1040">
        <v>-3.1220150781618994E-4</v>
      </c>
      <c r="K91" s="1040">
        <v>-2.853327206772116E-3</v>
      </c>
      <c r="L91" s="1040">
        <v>-1.2151321782436497E-3</v>
      </c>
      <c r="M91" s="1040">
        <v>-3.4267709013580117E-4</v>
      </c>
      <c r="N91" s="1040">
        <v>5.3848925195509878E-4</v>
      </c>
    </row>
    <row r="92" spans="1:14">
      <c r="A92" s="1043">
        <v>45870</v>
      </c>
      <c r="B92" s="1040">
        <v>-1.6995411448994524E-4</v>
      </c>
      <c r="C92" s="1040">
        <v>-1.1656634298472524E-3</v>
      </c>
      <c r="D92" s="1040">
        <v>-1.2394150891337219E-4</v>
      </c>
      <c r="E92" s="1040">
        <v>-1.8094017897311021E-3</v>
      </c>
      <c r="F92" s="1040">
        <v>1.8229083669001334E-3</v>
      </c>
      <c r="G92" s="1040">
        <v>-2.3899718070795606E-3</v>
      </c>
      <c r="H92" s="1040">
        <v>-1.4512477205197438E-3</v>
      </c>
      <c r="I92" s="1040">
        <v>2.0088289458608521E-4</v>
      </c>
      <c r="J92" s="1040">
        <v>-1.6529436568213374E-4</v>
      </c>
      <c r="K92" s="1040">
        <v>-4.3267871734670171E-3</v>
      </c>
      <c r="L92" s="1040">
        <v>-1.6967285720601577E-3</v>
      </c>
      <c r="M92" s="1040">
        <v>-5.9716797959397105E-4</v>
      </c>
      <c r="N92" s="1040">
        <v>-8.5653001334873302E-4</v>
      </c>
    </row>
    <row r="93" spans="1:14">
      <c r="A93" s="1043">
        <v>45901</v>
      </c>
      <c r="B93" s="1040">
        <v>2.1685838577666372E-3</v>
      </c>
      <c r="C93" s="1040">
        <v>-1.2543833359237588E-3</v>
      </c>
      <c r="D93" s="1040">
        <v>3.3971258536702464E-4</v>
      </c>
      <c r="E93" s="1040">
        <v>-1.7624232264278339E-3</v>
      </c>
      <c r="F93" s="1040">
        <v>1.4908514511727811E-3</v>
      </c>
      <c r="G93" s="1040">
        <v>-2.617228516025194E-3</v>
      </c>
      <c r="H93" s="1040">
        <v>-6.9830863820641298E-4</v>
      </c>
      <c r="I93" s="1040">
        <v>9.2328036175315376E-5</v>
      </c>
      <c r="J93" s="1040">
        <v>-8.0943823553147887E-4</v>
      </c>
      <c r="K93" s="1040">
        <v>-5.7523987409907607E-3</v>
      </c>
      <c r="L93" s="1040">
        <v>-1.8714107146613479E-3</v>
      </c>
      <c r="M93" s="1040">
        <v>-4.8201480239840055E-4</v>
      </c>
      <c r="N93" s="1040">
        <v>-2.5426534695094372E-4</v>
      </c>
    </row>
    <row r="94" spans="1:14">
      <c r="A94" s="1043">
        <v>45931</v>
      </c>
      <c r="B94" s="1040">
        <v>3.9388132900893824E-3</v>
      </c>
      <c r="C94" s="1040">
        <v>-1.5155805856517102E-3</v>
      </c>
      <c r="D94" s="1040">
        <v>4.0024430859475491E-4</v>
      </c>
      <c r="E94" s="1040">
        <v>-1.5230163954643716E-3</v>
      </c>
      <c r="F94" s="1040">
        <v>9.6433010205010383E-4</v>
      </c>
      <c r="G94" s="1040">
        <v>-1.9427544738324087E-3</v>
      </c>
      <c r="H94" s="1040">
        <v>-4.6982111080962063E-4</v>
      </c>
      <c r="I94" s="1040">
        <v>1.335417257568583E-4</v>
      </c>
      <c r="J94" s="1040">
        <v>-1.3510976200341585E-3</v>
      </c>
      <c r="K94" s="1040">
        <v>-6.6794806233483328E-3</v>
      </c>
      <c r="L94" s="1040">
        <v>-2.0329056480767882E-3</v>
      </c>
      <c r="M94" s="1040">
        <v>3.1388113626951153E-4</v>
      </c>
      <c r="N94" s="1040">
        <v>-3.5513857237989832E-5</v>
      </c>
    </row>
  </sheetData>
  <phoneticPr fontId="2"/>
  <conditionalFormatting sqref="B2:N47">
    <cfRule type="colorScale" priority="1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0:N50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1:N51"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N56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7:N57"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8:N58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1:N6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N64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5:N65"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7:N74"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7:N77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9:N7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2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3:N83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4:N8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5:N8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6:N86 B88:N8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7:N8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9:N8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0:N9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1:N9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2:N9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3:N9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4:N94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AE60" sqref="AE60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1450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54" t="s">
        <v>472</v>
      </c>
      <c r="B2" s="2670" t="s">
        <v>490</v>
      </c>
      <c r="C2" s="2551"/>
      <c r="D2" s="2551"/>
      <c r="E2" s="2552"/>
      <c r="F2" s="2552"/>
      <c r="G2" s="2552"/>
      <c r="H2" s="2552"/>
      <c r="I2" s="2553"/>
      <c r="J2" s="2554" t="s">
        <v>491</v>
      </c>
      <c r="K2" s="2554" t="s">
        <v>472</v>
      </c>
      <c r="L2" s="2565" t="s">
        <v>499</v>
      </c>
      <c r="M2" s="2551"/>
      <c r="N2" s="2551"/>
      <c r="O2" s="2552"/>
      <c r="P2" s="2552"/>
      <c r="Q2" s="2552"/>
      <c r="R2" s="2552"/>
      <c r="S2" s="2553"/>
      <c r="T2" s="2553" t="s">
        <v>500</v>
      </c>
    </row>
    <row r="3" spans="1:27" ht="26">
      <c r="A3" s="2559"/>
      <c r="B3" s="2676" t="s">
        <v>658</v>
      </c>
      <c r="C3" s="2556" t="s">
        <v>265</v>
      </c>
      <c r="D3" s="2556" t="s">
        <v>267</v>
      </c>
      <c r="E3" s="2564" t="s">
        <v>487</v>
      </c>
      <c r="F3" s="2558" t="s">
        <v>492</v>
      </c>
      <c r="G3" s="2888" t="s">
        <v>65</v>
      </c>
      <c r="H3" s="2889"/>
      <c r="I3" s="2890"/>
      <c r="J3" s="2677" t="s">
        <v>658</v>
      </c>
      <c r="K3" s="2559"/>
      <c r="L3" s="2678" t="s">
        <v>64</v>
      </c>
      <c r="M3" s="2556" t="s">
        <v>265</v>
      </c>
      <c r="N3" s="2556" t="s">
        <v>267</v>
      </c>
      <c r="O3" s="2557" t="s">
        <v>487</v>
      </c>
      <c r="P3" s="2558" t="s">
        <v>492</v>
      </c>
      <c r="Q3" s="2888" t="s">
        <v>65</v>
      </c>
      <c r="R3" s="2889"/>
      <c r="S3" s="2890"/>
      <c r="T3" s="2562"/>
      <c r="W3" s="304" t="s">
        <v>512</v>
      </c>
    </row>
    <row r="4" spans="1:27">
      <c r="A4" s="2231">
        <v>43101</v>
      </c>
      <c r="B4" s="2671">
        <f>結果表!C2</f>
        <v>99.033511833569719</v>
      </c>
      <c r="C4" s="735"/>
      <c r="D4" s="245"/>
      <c r="E4" s="548">
        <f>AVERAGE(B4:B4)</f>
        <v>99.033511833569719</v>
      </c>
      <c r="F4" s="553"/>
      <c r="G4" s="549"/>
      <c r="H4" s="554"/>
      <c r="I4" s="2544"/>
      <c r="J4" s="2546">
        <f>結果表!K2</f>
        <v>99.511978782488626</v>
      </c>
      <c r="K4" s="2640">
        <v>43101</v>
      </c>
      <c r="L4" s="2546">
        <f>結果表!I2</f>
        <v>99.122022547984628</v>
      </c>
      <c r="M4" s="547"/>
      <c r="N4" s="245"/>
      <c r="O4" s="548">
        <f>AVERAGE(L4:L4)</f>
        <v>99.122022547984628</v>
      </c>
      <c r="P4" s="553"/>
      <c r="Q4" s="549"/>
      <c r="R4" s="554"/>
      <c r="S4" s="2544"/>
      <c r="T4" s="2546">
        <f>結果表!Q2</f>
        <v>99.097242955959103</v>
      </c>
      <c r="W4" s="305" t="s">
        <v>501</v>
      </c>
      <c r="X4" s="307">
        <f>47.4-0.1</f>
        <v>47.3</v>
      </c>
    </row>
    <row r="5" spans="1:27">
      <c r="A5" s="2232">
        <v>43132</v>
      </c>
      <c r="B5" s="2672">
        <f>結果表!C3</f>
        <v>99.602293669346295</v>
      </c>
      <c r="C5" s="699">
        <f t="shared" ref="C5" si="0">B5-B4</f>
        <v>0.56878183577657637</v>
      </c>
      <c r="D5" s="243"/>
      <c r="E5" s="542">
        <f>AVERAGE(B4:B5)</f>
        <v>99.317902751458007</v>
      </c>
      <c r="F5" s="359">
        <f t="shared" ref="F5:F8" si="1">E5-E4</f>
        <v>0.28439091788828819</v>
      </c>
      <c r="G5" s="360">
        <f t="shared" ref="G5:G7" si="2">IF(F5&lt;0,-1,1)</f>
        <v>1</v>
      </c>
      <c r="H5" s="361"/>
      <c r="I5" s="362"/>
      <c r="J5" s="2547">
        <f>結果表!K3</f>
        <v>99.963266639859981</v>
      </c>
      <c r="K5" s="2589">
        <v>43132</v>
      </c>
      <c r="L5" s="2547">
        <f>結果表!I3</f>
        <v>99.590210853013957</v>
      </c>
      <c r="M5" s="52">
        <f t="shared" ref="M5" si="3">L5-L4</f>
        <v>0.4681883050293294</v>
      </c>
      <c r="N5" s="243"/>
      <c r="O5" s="542">
        <f>AVERAGE(L4:L5)</f>
        <v>99.356116700499285</v>
      </c>
      <c r="P5" s="359">
        <f t="shared" ref="P5" si="4">O5-O4</f>
        <v>0.23409415251465759</v>
      </c>
      <c r="Q5" s="360">
        <f t="shared" ref="Q5" si="5">IF(P5&lt;0,-1,1)</f>
        <v>1</v>
      </c>
      <c r="R5" s="361"/>
      <c r="S5" s="362"/>
      <c r="T5" s="2547">
        <f>結果表!Q3</f>
        <v>99.425074116133786</v>
      </c>
      <c r="W5" s="305" t="s">
        <v>502</v>
      </c>
      <c r="X5" s="307">
        <v>23.5</v>
      </c>
    </row>
    <row r="6" spans="1:27">
      <c r="A6" s="2232">
        <v>43160</v>
      </c>
      <c r="B6" s="2672">
        <f>結果表!C4</f>
        <v>100.12596854019942</v>
      </c>
      <c r="C6" s="699">
        <f t="shared" ref="C6" si="6">B6-B5</f>
        <v>0.52367487085312803</v>
      </c>
      <c r="D6" s="243"/>
      <c r="E6" s="542">
        <f t="shared" ref="E6:E9" si="7">AVERAGE(B4:B6)</f>
        <v>99.587258014371812</v>
      </c>
      <c r="F6" s="359">
        <f t="shared" si="1"/>
        <v>0.2693552629138054</v>
      </c>
      <c r="G6" s="360">
        <f t="shared" si="2"/>
        <v>1</v>
      </c>
      <c r="H6" s="361"/>
      <c r="I6" s="362"/>
      <c r="J6" s="2547">
        <f>結果表!K4</f>
        <v>100.38112271482449</v>
      </c>
      <c r="K6" s="2589">
        <v>43160</v>
      </c>
      <c r="L6" s="2547">
        <f>結果表!I4</f>
        <v>100.00981306531375</v>
      </c>
      <c r="M6" s="52">
        <f t="shared" ref="M6" si="8">L6-L5</f>
        <v>0.41960221229979311</v>
      </c>
      <c r="N6" s="243"/>
      <c r="O6" s="542">
        <f t="shared" ref="O6" si="9">AVERAGE(L4:L6)</f>
        <v>99.574015488770783</v>
      </c>
      <c r="P6" s="359">
        <f t="shared" ref="P6" si="10">O6-O5</f>
        <v>0.21789878827149778</v>
      </c>
      <c r="Q6" s="360">
        <f t="shared" ref="Q6" si="11">IF(P6&lt;0,-1,1)</f>
        <v>1</v>
      </c>
      <c r="R6" s="361"/>
      <c r="S6" s="362"/>
      <c r="T6" s="2547">
        <f>結果表!Q4</f>
        <v>99.735055507761743</v>
      </c>
      <c r="W6" s="305" t="s">
        <v>503</v>
      </c>
      <c r="X6" s="307">
        <v>12.7</v>
      </c>
      <c r="AA6" s="305" t="s">
        <v>828</v>
      </c>
    </row>
    <row r="7" spans="1:27">
      <c r="A7" s="2232">
        <v>43191</v>
      </c>
      <c r="B7" s="2672">
        <f>結果表!C5</f>
        <v>100.57805012690511</v>
      </c>
      <c r="C7" s="699">
        <f t="shared" ref="C7" si="12">B7-B6</f>
        <v>0.45208158670568821</v>
      </c>
      <c r="D7" s="243"/>
      <c r="E7" s="542">
        <f t="shared" si="7"/>
        <v>100.10210411215029</v>
      </c>
      <c r="F7" s="359">
        <f t="shared" si="1"/>
        <v>0.51484609777847368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47">
        <f>結果表!K5</f>
        <v>100.70217368007069</v>
      </c>
      <c r="K7" s="2589">
        <v>43191</v>
      </c>
      <c r="L7" s="2547">
        <f>結果表!I5</f>
        <v>100.3442507336344</v>
      </c>
      <c r="M7" s="52">
        <f t="shared" ref="M7" si="15">L7-L6</f>
        <v>0.33443766832064625</v>
      </c>
      <c r="N7" s="243"/>
      <c r="O7" s="542">
        <f t="shared" ref="O7" si="16">AVERAGE(L5:L7)</f>
        <v>99.981424883987373</v>
      </c>
      <c r="P7" s="359">
        <f t="shared" ref="P7" si="17">O7-O6</f>
        <v>0.40740939521658959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47">
        <f>結果表!Q5</f>
        <v>99.987214012782417</v>
      </c>
      <c r="W7" s="305" t="s">
        <v>504</v>
      </c>
      <c r="X7" s="307">
        <v>7.4</v>
      </c>
      <c r="AA7" s="305" t="s">
        <v>854</v>
      </c>
    </row>
    <row r="8" spans="1:27">
      <c r="A8" s="2232">
        <v>43221</v>
      </c>
      <c r="B8" s="2672">
        <f>結果表!C6</f>
        <v>100.94242388237537</v>
      </c>
      <c r="C8" s="699">
        <f t="shared" ref="C8" si="21">B8-B7</f>
        <v>0.36437375547025397</v>
      </c>
      <c r="D8" s="243"/>
      <c r="E8" s="542">
        <f t="shared" si="7"/>
        <v>100.54881418315996</v>
      </c>
      <c r="F8" s="359">
        <f t="shared" si="1"/>
        <v>0.44671007100967586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47">
        <f>結果表!K6</f>
        <v>100.89712380591597</v>
      </c>
      <c r="K8" s="2589">
        <v>43221</v>
      </c>
      <c r="L8" s="2547">
        <f>結果表!I6</f>
        <v>100.58247725936504</v>
      </c>
      <c r="M8" s="52">
        <f t="shared" ref="M8" si="24">L8-L7</f>
        <v>0.23822652573063863</v>
      </c>
      <c r="N8" s="243"/>
      <c r="O8" s="542">
        <f t="shared" ref="O8" si="25">AVERAGE(L6:L8)</f>
        <v>100.31218035277107</v>
      </c>
      <c r="P8" s="359">
        <f t="shared" ref="P8" si="26">O8-O7</f>
        <v>0.33075546878369266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47">
        <f>結果表!Q6</f>
        <v>100.17741585854928</v>
      </c>
      <c r="W8" s="305" t="s">
        <v>505</v>
      </c>
      <c r="X8" s="307">
        <v>4.5</v>
      </c>
      <c r="Y8" s="305" t="s">
        <v>833</v>
      </c>
      <c r="AA8" s="305" t="s">
        <v>271</v>
      </c>
    </row>
    <row r="9" spans="1:27">
      <c r="A9" s="2232">
        <v>43252</v>
      </c>
      <c r="B9" s="2672">
        <f>結果表!C7</f>
        <v>101.15570471874153</v>
      </c>
      <c r="C9" s="699">
        <f t="shared" ref="C9" si="30">B9-B8</f>
        <v>0.21328083636616668</v>
      </c>
      <c r="D9" s="243"/>
      <c r="E9" s="542">
        <f t="shared" si="7"/>
        <v>100.89205957600734</v>
      </c>
      <c r="F9" s="359">
        <f t="shared" ref="F9:F16" si="31">E9-E8</f>
        <v>0.34324539284737909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47">
        <f>結果表!K7</f>
        <v>101.04163258040279</v>
      </c>
      <c r="K9" s="2589">
        <v>43252</v>
      </c>
      <c r="L9" s="2547">
        <f>結果表!I7</f>
        <v>100.69517452241004</v>
      </c>
      <c r="M9" s="52">
        <f t="shared" ref="M9" si="32">L9-L8</f>
        <v>0.11269726304500693</v>
      </c>
      <c r="N9" s="243"/>
      <c r="O9" s="542">
        <f t="shared" ref="O9" si="33">AVERAGE(L7:L9)</f>
        <v>100.54063417180316</v>
      </c>
      <c r="P9" s="359">
        <f t="shared" ref="P9" si="34">O9-O8</f>
        <v>0.22845381903209727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47">
        <f>結果表!Q7</f>
        <v>100.33578685988806</v>
      </c>
      <c r="W9" s="306" t="s">
        <v>506</v>
      </c>
      <c r="X9" s="308">
        <v>4.5999999999999996</v>
      </c>
    </row>
    <row r="10" spans="1:27">
      <c r="A10" s="2232">
        <v>43282</v>
      </c>
      <c r="B10" s="2672">
        <f>結果表!C8</f>
        <v>101.27845488543554</v>
      </c>
      <c r="C10" s="699">
        <f t="shared" ref="C10" si="38">B10-B9</f>
        <v>0.12275016669400429</v>
      </c>
      <c r="D10" s="243"/>
      <c r="E10" s="542">
        <f t="shared" ref="E10:E16" si="39">AVERAGE(B8:B10)</f>
        <v>101.12552782885082</v>
      </c>
      <c r="F10" s="359">
        <f t="shared" si="31"/>
        <v>0.23346825284347972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47">
        <f>結果表!K8</f>
        <v>101.15864247938741</v>
      </c>
      <c r="K10" s="2589">
        <v>43282</v>
      </c>
      <c r="L10" s="2547">
        <f>結果表!I8</f>
        <v>100.77837083430953</v>
      </c>
      <c r="M10" s="52">
        <f t="shared" ref="M10" si="41">L10-L9</f>
        <v>8.3196311899484954E-2</v>
      </c>
      <c r="N10" s="243"/>
      <c r="O10" s="542">
        <f t="shared" ref="O10" si="42">AVERAGE(L8:L10)</f>
        <v>100.68534087202822</v>
      </c>
      <c r="P10" s="359">
        <f t="shared" ref="P10" si="43">O10-O9</f>
        <v>0.14470670022505772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47">
        <f>結果表!Q8</f>
        <v>100.49841065836577</v>
      </c>
      <c r="W10" s="309" t="s">
        <v>507</v>
      </c>
      <c r="X10" s="1006">
        <f>SUM(X4:X9)</f>
        <v>100</v>
      </c>
    </row>
    <row r="11" spans="1:27">
      <c r="A11" s="2232">
        <v>43313</v>
      </c>
      <c r="B11" s="2672">
        <f>結果表!C9</f>
        <v>101.33268355117713</v>
      </c>
      <c r="C11" s="699">
        <f t="shared" ref="C11" si="47">B11-B10</f>
        <v>5.4228665741590021E-2</v>
      </c>
      <c r="D11" s="243"/>
      <c r="E11" s="542">
        <f t="shared" si="39"/>
        <v>101.25561438511807</v>
      </c>
      <c r="F11" s="359">
        <f t="shared" si="31"/>
        <v>0.13008655626724419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47">
        <f>結果表!K9</f>
        <v>101.26671449820975</v>
      </c>
      <c r="K11" s="2589">
        <v>43313</v>
      </c>
      <c r="L11" s="2547">
        <f>結果表!I9</f>
        <v>100.85028082564128</v>
      </c>
      <c r="M11" s="52">
        <f t="shared" ref="M11" si="48">L11-L10</f>
        <v>7.1909991331750689E-2</v>
      </c>
      <c r="N11" s="243"/>
      <c r="O11" s="542">
        <f t="shared" ref="O11" si="49">AVERAGE(L9:L11)</f>
        <v>100.77460872745361</v>
      </c>
      <c r="P11" s="359">
        <f t="shared" ref="P11" si="50">O11-O10</f>
        <v>8.9267855425390508E-2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47">
        <f>結果表!Q9</f>
        <v>100.68788390351509</v>
      </c>
    </row>
    <row r="12" spans="1:27">
      <c r="A12" s="2232">
        <v>43344</v>
      </c>
      <c r="B12" s="2672">
        <f>結果表!C10</f>
        <v>101.32967091713773</v>
      </c>
      <c r="C12" s="699">
        <f t="shared" ref="C12" si="54">B12-B11</f>
        <v>-3.012634039393447E-3</v>
      </c>
      <c r="D12" s="243"/>
      <c r="E12" s="542">
        <f t="shared" si="39"/>
        <v>101.3136031179168</v>
      </c>
      <c r="F12" s="359">
        <f t="shared" si="31"/>
        <v>5.7988732798733622E-2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47">
        <f>結果表!K10</f>
        <v>101.35932001322323</v>
      </c>
      <c r="K12" s="2589">
        <v>43344</v>
      </c>
      <c r="L12" s="2547">
        <f>結果表!I10</f>
        <v>100.91142285956064</v>
      </c>
      <c r="M12" s="52">
        <f t="shared" ref="M12" si="55">L12-L11</f>
        <v>6.1142033919367123E-2</v>
      </c>
      <c r="N12" s="243"/>
      <c r="O12" s="542">
        <f t="shared" ref="O12" si="56">AVERAGE(L10:L12)</f>
        <v>100.84669150650382</v>
      </c>
      <c r="P12" s="359">
        <f t="shared" ref="P12" si="57">O12-O11</f>
        <v>7.2082779050205659E-2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47">
        <f>結果表!Q10</f>
        <v>100.90166562880226</v>
      </c>
    </row>
    <row r="13" spans="1:27">
      <c r="A13" s="2232">
        <v>43374</v>
      </c>
      <c r="B13" s="2672">
        <f>結果表!C11</f>
        <v>101.33571873005936</v>
      </c>
      <c r="C13" s="699">
        <f t="shared" ref="C13" si="61">B13-B12</f>
        <v>6.0478129216221532E-3</v>
      </c>
      <c r="D13" s="243"/>
      <c r="E13" s="542">
        <f t="shared" si="39"/>
        <v>101.33269106612472</v>
      </c>
      <c r="F13" s="359">
        <f t="shared" si="31"/>
        <v>1.9087948207925365E-2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47">
        <f>結果表!K11</f>
        <v>101.40019245514009</v>
      </c>
      <c r="K13" s="2589">
        <v>43374</v>
      </c>
      <c r="L13" s="2547">
        <f>結果表!I11</f>
        <v>101.01213615340485</v>
      </c>
      <c r="M13" s="699">
        <f t="shared" ref="M13" si="62">L13-L12</f>
        <v>0.10071329384420835</v>
      </c>
      <c r="N13" s="243"/>
      <c r="O13" s="542">
        <f t="shared" ref="O13" si="63">AVERAGE(L11:L13)</f>
        <v>100.92461327953559</v>
      </c>
      <c r="P13" s="359">
        <f t="shared" ref="P13" si="64">O13-O12</f>
        <v>7.7921773031775388E-2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47">
        <f>結果表!Q11</f>
        <v>101.12696657136793</v>
      </c>
    </row>
    <row r="14" spans="1:27">
      <c r="A14" s="2232">
        <v>43405</v>
      </c>
      <c r="B14" s="2672">
        <f>結果表!C12</f>
        <v>101.23654448988881</v>
      </c>
      <c r="C14" s="699">
        <f t="shared" ref="C14" si="68">B14-B13</f>
        <v>-9.9174240170540884E-2</v>
      </c>
      <c r="D14" s="243"/>
      <c r="E14" s="542">
        <f t="shared" si="39"/>
        <v>101.30064471236197</v>
      </c>
      <c r="F14" s="359">
        <f t="shared" si="31"/>
        <v>-3.2046353762751778E-2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47">
        <f>結果表!K12</f>
        <v>101.35698005842843</v>
      </c>
      <c r="K14" s="2589">
        <v>43405</v>
      </c>
      <c r="L14" s="2547">
        <f>結果表!I12</f>
        <v>101.00767427358502</v>
      </c>
      <c r="M14" s="699">
        <f t="shared" ref="M14" si="69">L14-L13</f>
        <v>-4.4618798198285958E-3</v>
      </c>
      <c r="N14" s="243"/>
      <c r="O14" s="542">
        <f t="shared" ref="O14" si="70">AVERAGE(L12:L14)</f>
        <v>100.97707776218351</v>
      </c>
      <c r="P14" s="359">
        <f t="shared" ref="P14" si="71">O14-O13</f>
        <v>5.2464482647920363E-2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47">
        <f>結果表!Q12</f>
        <v>101.30182020770411</v>
      </c>
    </row>
    <row r="15" spans="1:27">
      <c r="A15" s="2549">
        <v>43435</v>
      </c>
      <c r="B15" s="2672">
        <f>結果表!C13</f>
        <v>101.03151720203046</v>
      </c>
      <c r="C15" s="930">
        <f t="shared" ref="C15" si="75">B15-B14</f>
        <v>-0.205027287858357</v>
      </c>
      <c r="D15" s="246"/>
      <c r="E15" s="551">
        <f t="shared" si="39"/>
        <v>101.20126014065954</v>
      </c>
      <c r="F15" s="544">
        <f t="shared" si="31"/>
        <v>-9.938457170242998E-2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47">
        <f>結果表!K13</f>
        <v>101.277845163961</v>
      </c>
      <c r="K15" s="2641">
        <v>43435</v>
      </c>
      <c r="L15" s="2547">
        <f>結果表!I13</f>
        <v>100.88243179715529</v>
      </c>
      <c r="M15" s="930">
        <f t="shared" ref="M15" si="76">L15-L14</f>
        <v>-0.12524247642973307</v>
      </c>
      <c r="N15" s="246"/>
      <c r="O15" s="551">
        <f t="shared" ref="O15" si="77">AVERAGE(L13:L15)</f>
        <v>100.96741407471505</v>
      </c>
      <c r="P15" s="544">
        <f t="shared" ref="P15" si="78">O15-O14</f>
        <v>-9.66368746846058E-3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47">
        <f>結果表!Q13</f>
        <v>101.40357147854888</v>
      </c>
    </row>
    <row r="16" spans="1:27">
      <c r="A16" s="2232">
        <v>43466</v>
      </c>
      <c r="B16" s="2671">
        <f>結果表!C14</f>
        <v>100.80511042979633</v>
      </c>
      <c r="C16" s="52">
        <f t="shared" ref="C16" si="82">B16-B15</f>
        <v>-0.22640677223412808</v>
      </c>
      <c r="D16" s="243">
        <f t="shared" ref="D16" si="83">ROUND((B16-B4)/B4*100,2)</f>
        <v>1.79</v>
      </c>
      <c r="E16" s="542">
        <f t="shared" si="39"/>
        <v>101.02439070723854</v>
      </c>
      <c r="F16" s="358">
        <f t="shared" si="31"/>
        <v>-0.17686943342100392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46">
        <f>結果表!K14</f>
        <v>101.2146519587281</v>
      </c>
      <c r="K16" s="2589">
        <v>43466</v>
      </c>
      <c r="L16" s="2546">
        <f>結果表!I14</f>
        <v>100.74814668815843</v>
      </c>
      <c r="M16" s="52">
        <f t="shared" ref="M16" si="84">L16-L15</f>
        <v>-0.1342851089968633</v>
      </c>
      <c r="N16" s="243">
        <f t="shared" ref="N16" si="85">ROUND((L16-L4)/L4*100,2)</f>
        <v>1.64</v>
      </c>
      <c r="O16" s="542">
        <f t="shared" ref="O16" si="86">AVERAGE(L14:L16)</f>
        <v>100.8794175862996</v>
      </c>
      <c r="P16" s="359">
        <f t="shared" ref="P16" si="87">O16-O15</f>
        <v>-8.7996488415456042E-2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46">
        <f>結果表!Q14</f>
        <v>101.4687669617922</v>
      </c>
    </row>
    <row r="17" spans="1:20">
      <c r="A17" s="2232">
        <v>43497</v>
      </c>
      <c r="B17" s="2672">
        <f>結果表!C15</f>
        <v>100.62591067781783</v>
      </c>
      <c r="C17" s="52">
        <f t="shared" ref="C17" si="91">B17-B16</f>
        <v>-0.17919975197850135</v>
      </c>
      <c r="D17" s="243">
        <f t="shared" ref="D17" si="92">ROUND((B17-B5)/B5*100,2)</f>
        <v>1.03</v>
      </c>
      <c r="E17" s="542">
        <f t="shared" ref="E17" si="93">AVERAGE(B15:B17)</f>
        <v>100.82084610321488</v>
      </c>
      <c r="F17" s="358">
        <f t="shared" ref="F17" si="94">E17-E16</f>
        <v>-0.20354460402366215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47">
        <f>結果表!K15</f>
        <v>101.21709718655384</v>
      </c>
      <c r="K17" s="2589">
        <v>43497</v>
      </c>
      <c r="L17" s="2547">
        <f>結果表!I15</f>
        <v>100.678281803705</v>
      </c>
      <c r="M17" s="52">
        <f t="shared" ref="M17" si="98">L17-L16</f>
        <v>-6.9864884453423315E-2</v>
      </c>
      <c r="N17" s="243">
        <f t="shared" ref="N17" si="99">ROUND((L17-L5)/L5*100,2)</f>
        <v>1.0900000000000001</v>
      </c>
      <c r="O17" s="542">
        <f t="shared" ref="O17" si="100">AVERAGE(L15:L17)</f>
        <v>100.76962009633958</v>
      </c>
      <c r="P17" s="359">
        <f t="shared" ref="P17" si="101">O17-O16</f>
        <v>-0.10979748996001604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47">
        <f>結果表!Q15</f>
        <v>101.53343060139751</v>
      </c>
    </row>
    <row r="18" spans="1:20">
      <c r="A18" s="2232">
        <v>43525</v>
      </c>
      <c r="B18" s="2672">
        <f>結果表!C16</f>
        <v>100.50066892816851</v>
      </c>
      <c r="C18" s="52">
        <f t="shared" ref="C18" si="105">B18-B17</f>
        <v>-0.12524174964931944</v>
      </c>
      <c r="D18" s="243">
        <f t="shared" ref="D18" si="106">ROUND((B18-B6)/B6*100,2)</f>
        <v>0.37</v>
      </c>
      <c r="E18" s="542">
        <f t="shared" ref="E18" si="107">AVERAGE(B16:B18)</f>
        <v>100.64389667859422</v>
      </c>
      <c r="F18" s="358">
        <f t="shared" ref="F18" si="108">E18-E17</f>
        <v>-0.1769494246206591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47">
        <f>結果表!K16</f>
        <v>101.27884643739964</v>
      </c>
      <c r="K18" s="2589">
        <v>43525</v>
      </c>
      <c r="L18" s="2547">
        <f>結果表!I16</f>
        <v>100.69781787208261</v>
      </c>
      <c r="M18" s="52">
        <f t="shared" ref="M18" si="112">L18-L17</f>
        <v>1.9536068377604465E-2</v>
      </c>
      <c r="N18" s="243">
        <f t="shared" ref="N18" si="113">ROUND((L18-L6)/L6*100,2)</f>
        <v>0.69</v>
      </c>
      <c r="O18" s="542">
        <f t="shared" ref="O18" si="114">AVERAGE(L16:L18)</f>
        <v>100.70808212131534</v>
      </c>
      <c r="P18" s="359">
        <f t="shared" ref="P18" si="115">O18-O17</f>
        <v>-6.1537975024236857E-2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47">
        <f>結果表!Q16</f>
        <v>101.61484702146083</v>
      </c>
    </row>
    <row r="19" spans="1:20">
      <c r="A19" s="2232">
        <v>43556</v>
      </c>
      <c r="B19" s="2672">
        <f>結果表!C17</f>
        <v>100.50374813857914</v>
      </c>
      <c r="C19" s="52">
        <f t="shared" ref="C19" si="119">B19-B18</f>
        <v>3.0792104106325269E-3</v>
      </c>
      <c r="D19" s="243">
        <f t="shared" ref="D19" si="120">ROUND((B19-B7)/B7*100,2)</f>
        <v>-7.0000000000000007E-2</v>
      </c>
      <c r="E19" s="542">
        <f t="shared" ref="E19" si="121">AVERAGE(B17:B19)</f>
        <v>100.54344258152183</v>
      </c>
      <c r="F19" s="358">
        <f t="shared" ref="F19" si="122">E19-E18</f>
        <v>-0.10045409707238662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47">
        <f>結果表!K17</f>
        <v>101.4194767700066</v>
      </c>
      <c r="K19" s="2589">
        <v>43556</v>
      </c>
      <c r="L19" s="2547">
        <f>結果表!I17</f>
        <v>100.89051842842363</v>
      </c>
      <c r="M19" s="52">
        <f t="shared" ref="M19" si="126">L19-L18</f>
        <v>0.19270055634102334</v>
      </c>
      <c r="N19" s="243">
        <f t="shared" ref="N19" si="127">ROUND((L19-L7)/L7*100,2)</f>
        <v>0.54</v>
      </c>
      <c r="O19" s="542">
        <f t="shared" ref="O19" si="128">AVERAGE(L17:L19)</f>
        <v>100.75553936807042</v>
      </c>
      <c r="P19" s="359">
        <f t="shared" ref="P19" si="129">O19-O18</f>
        <v>4.7457246755072902E-2</v>
      </c>
      <c r="Q19" s="360">
        <f t="shared" ref="Q19" si="130">IF(P19&lt;0,-1,1)</f>
        <v>1</v>
      </c>
      <c r="R19" s="361">
        <f t="shared" ref="R19" si="131">SUM(Q17:Q19)</f>
        <v>-1</v>
      </c>
      <c r="S19" s="362" t="str">
        <f t="shared" ref="S19" si="132">IF(R19=-3,"悪化 ",IF(R19=3,"改善 "," ---"))</f>
        <v xml:space="preserve"> ---</v>
      </c>
      <c r="T19" s="2547">
        <f>結果表!Q17</f>
        <v>101.72881296395714</v>
      </c>
    </row>
    <row r="20" spans="1:20">
      <c r="A20" s="2232">
        <v>43586</v>
      </c>
      <c r="B20" s="2672">
        <f>結果表!C18</f>
        <v>100.52866614661508</v>
      </c>
      <c r="C20" s="52">
        <f t="shared" ref="C20" si="133">B20-B19</f>
        <v>2.4918008035939465E-2</v>
      </c>
      <c r="D20" s="243">
        <f t="shared" ref="D20" si="134">ROUND((B20-B8)/B8*100,2)</f>
        <v>-0.41</v>
      </c>
      <c r="E20" s="542">
        <f t="shared" ref="E20" si="135">AVERAGE(B18:B20)</f>
        <v>100.51102773778757</v>
      </c>
      <c r="F20" s="358">
        <f t="shared" ref="F20" si="136">E20-E19</f>
        <v>-3.2414843734258625E-2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47">
        <f>結果表!K18</f>
        <v>101.60332721606146</v>
      </c>
      <c r="K20" s="2589">
        <v>43586</v>
      </c>
      <c r="L20" s="2547">
        <f>結果表!I18</f>
        <v>101.16908406334464</v>
      </c>
      <c r="M20" s="52">
        <f t="shared" ref="M20" si="140">L20-L19</f>
        <v>0.27856563492100861</v>
      </c>
      <c r="N20" s="243">
        <f t="shared" ref="N20" si="141">ROUND((L20-L8)/L8*100,2)</f>
        <v>0.57999999999999996</v>
      </c>
      <c r="O20" s="542">
        <f t="shared" ref="O20" si="142">AVERAGE(L18:L20)</f>
        <v>100.91914012128363</v>
      </c>
      <c r="P20" s="359">
        <f t="shared" ref="P20" si="143">O20-O19</f>
        <v>0.16360075321321688</v>
      </c>
      <c r="Q20" s="360">
        <f t="shared" ref="Q20" si="144">IF(P20&lt;0,-1,1)</f>
        <v>1</v>
      </c>
      <c r="R20" s="361">
        <f t="shared" ref="R20" si="145">SUM(Q18:Q20)</f>
        <v>1</v>
      </c>
      <c r="S20" s="362" t="str">
        <f t="shared" ref="S20" si="146">IF(R20=-3,"悪化 ",IF(R20=3,"改善 "," ---"))</f>
        <v xml:space="preserve"> ---</v>
      </c>
      <c r="T20" s="2547">
        <f>結果表!Q18</f>
        <v>101.87179339110931</v>
      </c>
    </row>
    <row r="21" spans="1:20">
      <c r="A21" s="2232">
        <v>43617</v>
      </c>
      <c r="B21" s="2672">
        <f>結果表!C19</f>
        <v>100.48958938156069</v>
      </c>
      <c r="C21" s="52">
        <f t="shared" ref="C21" si="147">B21-B20</f>
        <v>-3.9076765054389284E-2</v>
      </c>
      <c r="D21" s="243">
        <f t="shared" ref="D21" si="148">ROUND((B21-B9)/B9*100,2)</f>
        <v>-0.66</v>
      </c>
      <c r="E21" s="542">
        <f t="shared" ref="E21" si="149">AVERAGE(B19:B21)</f>
        <v>100.50733455558498</v>
      </c>
      <c r="F21" s="358">
        <f t="shared" ref="F21" si="150">E21-E20</f>
        <v>-3.6931822025962902E-3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47">
        <f>結果表!K19</f>
        <v>101.75879491567895</v>
      </c>
      <c r="K21" s="2589">
        <v>43617</v>
      </c>
      <c r="L21" s="2547">
        <f>結果表!I19</f>
        <v>101.39006078605274</v>
      </c>
      <c r="M21" s="52">
        <f t="shared" ref="M21" si="154">L21-L20</f>
        <v>0.22097672270810165</v>
      </c>
      <c r="N21" s="243">
        <f t="shared" ref="N21" si="155">ROUND((L21-L9)/L9*100,2)</f>
        <v>0.69</v>
      </c>
      <c r="O21" s="542">
        <f t="shared" ref="O21" si="156">AVERAGE(L19:L21)</f>
        <v>101.14988775927367</v>
      </c>
      <c r="P21" s="359">
        <f t="shared" ref="P21" si="157">O21-O20</f>
        <v>0.23074763799003506</v>
      </c>
      <c r="Q21" s="360">
        <f t="shared" ref="Q21" si="158">IF(P21&lt;0,-1,1)</f>
        <v>1</v>
      </c>
      <c r="R21" s="361">
        <f t="shared" ref="R21" si="159">SUM(Q19:Q21)</f>
        <v>3</v>
      </c>
      <c r="S21" s="362" t="str">
        <f t="shared" ref="S21" si="160">IF(R21=-3,"悪化 ",IF(R21=3,"改善 "," ---"))</f>
        <v xml:space="preserve">改善 </v>
      </c>
      <c r="T21" s="2547">
        <f>結果表!Q19</f>
        <v>101.99789970548849</v>
      </c>
    </row>
    <row r="22" spans="1:20">
      <c r="A22" s="2232">
        <v>43647</v>
      </c>
      <c r="B22" s="2672">
        <f>結果表!C20</f>
        <v>100.27291310824997</v>
      </c>
      <c r="C22" s="52">
        <f t="shared" ref="C22" si="161">B22-B21</f>
        <v>-0.21667627331072481</v>
      </c>
      <c r="D22" s="243">
        <f t="shared" ref="D22" si="162">ROUND((B22-B10)/B10*100,2)</f>
        <v>-0.99</v>
      </c>
      <c r="E22" s="542">
        <f t="shared" ref="E22" si="163">AVERAGE(B20:B22)</f>
        <v>100.43038954547524</v>
      </c>
      <c r="F22" s="358">
        <f t="shared" ref="F22" si="164">E22-E21</f>
        <v>-7.6945010109739087E-2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47">
        <f>結果表!K20</f>
        <v>101.8221128990708</v>
      </c>
      <c r="K22" s="2589">
        <v>43647</v>
      </c>
      <c r="L22" s="2547">
        <f>結果表!I20</f>
        <v>101.34485405390627</v>
      </c>
      <c r="M22" s="52">
        <f t="shared" ref="M22" si="168">L22-L21</f>
        <v>-4.5206732146468198E-2</v>
      </c>
      <c r="N22" s="243">
        <f t="shared" ref="N22" si="169">ROUND((L22-L10)/L10*100,2)</f>
        <v>0.56000000000000005</v>
      </c>
      <c r="O22" s="542">
        <f t="shared" ref="O22" si="170">AVERAGE(L20:L22)</f>
        <v>101.30133296776789</v>
      </c>
      <c r="P22" s="359">
        <f t="shared" ref="P22" si="171">O22-O21</f>
        <v>0.15144520849422349</v>
      </c>
      <c r="Q22" s="360">
        <f t="shared" ref="Q22" si="172">IF(P22&lt;0,-1,1)</f>
        <v>1</v>
      </c>
      <c r="R22" s="361">
        <f t="shared" ref="R22" si="173">SUM(Q20:Q22)</f>
        <v>3</v>
      </c>
      <c r="S22" s="362" t="str">
        <f t="shared" ref="S22" si="174">IF(R22=-3,"悪化 ",IF(R22=3,"改善 "," ---"))</f>
        <v xml:space="preserve">改善 </v>
      </c>
      <c r="T22" s="2547">
        <f>結果表!Q20</f>
        <v>102.07198274791935</v>
      </c>
    </row>
    <row r="23" spans="1:20">
      <c r="A23" s="2232">
        <v>43678</v>
      </c>
      <c r="B23" s="2672">
        <f>結果表!C21</f>
        <v>100.01746311650406</v>
      </c>
      <c r="C23" s="52">
        <f t="shared" ref="C23" si="175">B23-B22</f>
        <v>-0.25544999174590544</v>
      </c>
      <c r="D23" s="243">
        <f t="shared" ref="D23" si="176">ROUND((B23-B11)/B11*100,2)</f>
        <v>-1.3</v>
      </c>
      <c r="E23" s="542">
        <f t="shared" ref="E23" si="177">AVERAGE(B21:B23)</f>
        <v>100.25998853543824</v>
      </c>
      <c r="F23" s="358">
        <f t="shared" ref="F23" si="178">E23-E22</f>
        <v>-0.17040101003699704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47">
        <f>結果表!K21</f>
        <v>101.74378208373567</v>
      </c>
      <c r="K23" s="2589">
        <v>43678</v>
      </c>
      <c r="L23" s="2547">
        <f>結果表!I21</f>
        <v>101.13026292037316</v>
      </c>
      <c r="M23" s="52">
        <f t="shared" ref="M23" si="182">L23-L22</f>
        <v>-0.2145911335331192</v>
      </c>
      <c r="N23" s="243">
        <f t="shared" ref="N23" si="183">ROUND((L23-L11)/L11*100,2)</f>
        <v>0.28000000000000003</v>
      </c>
      <c r="O23" s="542">
        <f t="shared" ref="O23" si="184">AVERAGE(L21:L23)</f>
        <v>101.28839258677738</v>
      </c>
      <c r="P23" s="359">
        <f t="shared" ref="P23" si="185">O23-O22</f>
        <v>-1.29403809905142E-2</v>
      </c>
      <c r="Q23" s="360">
        <f t="shared" ref="Q23" si="186">IF(P23&lt;0,-1,1)</f>
        <v>-1</v>
      </c>
      <c r="R23" s="361">
        <f t="shared" ref="R23" si="187">SUM(Q21:Q23)</f>
        <v>1</v>
      </c>
      <c r="S23" s="362" t="str">
        <f t="shared" ref="S23" si="188">IF(R23=-3,"悪化 ",IF(R23=3,"改善 "," ---"))</f>
        <v xml:space="preserve"> ---</v>
      </c>
      <c r="T23" s="2547">
        <f>結果表!Q21</f>
        <v>102.06413622585156</v>
      </c>
    </row>
    <row r="24" spans="1:20">
      <c r="A24" s="2232">
        <v>43709</v>
      </c>
      <c r="B24" s="2672">
        <f>結果表!C22</f>
        <v>99.770816111267678</v>
      </c>
      <c r="C24" s="52">
        <f t="shared" ref="C24" si="189">B24-B23</f>
        <v>-0.24664700523638317</v>
      </c>
      <c r="D24" s="243">
        <f t="shared" ref="D24" si="190">ROUND((B24-B12)/B12*100,2)</f>
        <v>-1.54</v>
      </c>
      <c r="E24" s="542">
        <f t="shared" ref="E24" si="191">AVERAGE(B22:B24)</f>
        <v>100.02039744534056</v>
      </c>
      <c r="F24" s="358">
        <f t="shared" ref="F24" si="192">E24-E23</f>
        <v>-0.23959109009767587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47">
        <f>結果表!K22</f>
        <v>101.59036338998624</v>
      </c>
      <c r="K24" s="2589">
        <v>43709</v>
      </c>
      <c r="L24" s="2547">
        <f>結果表!I22</f>
        <v>100.81460839980345</v>
      </c>
      <c r="M24" s="52">
        <f t="shared" ref="M24" si="196">L24-L23</f>
        <v>-0.31565452056970855</v>
      </c>
      <c r="N24" s="243">
        <f t="shared" ref="N24" si="197">ROUND((L24-L12)/L12*100,2)</f>
        <v>-0.1</v>
      </c>
      <c r="O24" s="542">
        <f t="shared" ref="O24" si="198">AVERAGE(L22:L24)</f>
        <v>101.0965751246943</v>
      </c>
      <c r="P24" s="359">
        <f t="shared" ref="P24" si="199">O24-O23</f>
        <v>-0.1918174620830797</v>
      </c>
      <c r="Q24" s="360">
        <f t="shared" ref="Q24" si="200">IF(P24&lt;0,-1,1)</f>
        <v>-1</v>
      </c>
      <c r="R24" s="361">
        <f t="shared" ref="R24" si="201">SUM(Q22:Q24)</f>
        <v>-1</v>
      </c>
      <c r="S24" s="362" t="str">
        <f t="shared" ref="S24" si="202">IF(R24=-3,"悪化 ",IF(R24=3,"改善 "," ---"))</f>
        <v xml:space="preserve"> ---</v>
      </c>
      <c r="T24" s="2547">
        <f>結果表!Q22</f>
        <v>101.98085661543871</v>
      </c>
    </row>
    <row r="25" spans="1:20">
      <c r="A25" s="2232">
        <v>43739</v>
      </c>
      <c r="B25" s="2672">
        <f>結果表!C23</f>
        <v>99.481387939265062</v>
      </c>
      <c r="C25" s="52">
        <f t="shared" ref="C25" si="203">B25-B24</f>
        <v>-0.28942817200261572</v>
      </c>
      <c r="D25" s="243">
        <f t="shared" ref="D25" si="204">ROUND((B25-B13)/B13*100,2)</f>
        <v>-1.83</v>
      </c>
      <c r="E25" s="542">
        <f t="shared" ref="E25" si="205">AVERAGE(B23:B25)</f>
        <v>99.756555722345595</v>
      </c>
      <c r="F25" s="358">
        <f t="shared" ref="F25" si="206">E25-E24</f>
        <v>-0.26384172299496811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47">
        <f>結果表!K23</f>
        <v>101.37427932944377</v>
      </c>
      <c r="K25" s="2589">
        <v>43739</v>
      </c>
      <c r="L25" s="2547">
        <f>結果表!I23</f>
        <v>100.36955543329783</v>
      </c>
      <c r="M25" s="52">
        <f t="shared" ref="M25" si="210">L25-L24</f>
        <v>-0.44505296650561377</v>
      </c>
      <c r="N25" s="243">
        <f t="shared" ref="N25" si="211">ROUND((L25-L13)/L13*100,2)</f>
        <v>-0.64</v>
      </c>
      <c r="O25" s="542">
        <f t="shared" ref="O25" si="212">AVERAGE(L23:L25)</f>
        <v>100.77147558449148</v>
      </c>
      <c r="P25" s="359">
        <f t="shared" ref="P25" si="213">O25-O24</f>
        <v>-0.32509954020281384</v>
      </c>
      <c r="Q25" s="360">
        <f t="shared" ref="Q25" si="214">IF(P25&lt;0,-1,1)</f>
        <v>-1</v>
      </c>
      <c r="R25" s="361">
        <f t="shared" ref="R25" si="215">SUM(Q23:Q25)</f>
        <v>-3</v>
      </c>
      <c r="S25" s="362" t="str">
        <f t="shared" ref="S25" si="216">IF(R25=-3,"悪化 ",IF(R25=3,"改善 "," ---"))</f>
        <v xml:space="preserve">悪化 </v>
      </c>
      <c r="T25" s="2547">
        <f>結果表!Q23</f>
        <v>101.81808742869568</v>
      </c>
    </row>
    <row r="26" spans="1:20">
      <c r="A26" s="2232">
        <v>43770</v>
      </c>
      <c r="B26" s="2672">
        <f>結果表!C24</f>
        <v>99.169163019999459</v>
      </c>
      <c r="C26" s="52">
        <f t="shared" ref="C26" si="217">B26-B25</f>
        <v>-0.31222491926560281</v>
      </c>
      <c r="D26" s="243">
        <f t="shared" ref="D26" si="218">ROUND((B26-B14)/B14*100,2)</f>
        <v>-2.04</v>
      </c>
      <c r="E26" s="542">
        <f t="shared" ref="E26" si="219">AVERAGE(B24:B26)</f>
        <v>99.473789023510733</v>
      </c>
      <c r="F26" s="358">
        <f t="shared" ref="F26" si="220">E26-E25</f>
        <v>-0.2827666988348625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47">
        <f>結果表!K24</f>
        <v>101.10561210485443</v>
      </c>
      <c r="K26" s="2589">
        <v>43770</v>
      </c>
      <c r="L26" s="2547">
        <f>結果表!I24</f>
        <v>99.855395395828864</v>
      </c>
      <c r="M26" s="52">
        <f t="shared" ref="M26" si="224">L26-L25</f>
        <v>-0.51416003746896877</v>
      </c>
      <c r="N26" s="243">
        <f t="shared" ref="N26" si="225">ROUND((L26-L14)/L14*100,2)</f>
        <v>-1.1399999999999999</v>
      </c>
      <c r="O26" s="542">
        <f t="shared" ref="O26" si="226">AVERAGE(L24:L26)</f>
        <v>100.34651974297672</v>
      </c>
      <c r="P26" s="359">
        <f t="shared" ref="P26" si="227">O26-O25</f>
        <v>-0.42495584151475896</v>
      </c>
      <c r="Q26" s="360">
        <f t="shared" ref="Q26" si="228">IF(P26&lt;0,-1,1)</f>
        <v>-1</v>
      </c>
      <c r="R26" s="361">
        <f t="shared" ref="R26" si="229">SUM(Q24:Q26)</f>
        <v>-3</v>
      </c>
      <c r="S26" s="362" t="str">
        <f t="shared" ref="S26" si="230">IF(R26=-3,"悪化 ",IF(R26=3,"改善 "," ---"))</f>
        <v xml:space="preserve">悪化 </v>
      </c>
      <c r="T26" s="2547">
        <f>結果表!Q24</f>
        <v>101.57769897470804</v>
      </c>
    </row>
    <row r="27" spans="1:20">
      <c r="A27" s="2232">
        <v>43800</v>
      </c>
      <c r="B27" s="2673">
        <f>結果表!C25</f>
        <v>98.801784957348787</v>
      </c>
      <c r="C27" s="52">
        <f t="shared" ref="C27:C28" si="231">B27-B26</f>
        <v>-0.36737806265067263</v>
      </c>
      <c r="D27" s="243">
        <f t="shared" ref="D27:D28" si="232">ROUND((B27-B15)/B15*100,2)</f>
        <v>-2.21</v>
      </c>
      <c r="E27" s="542">
        <f t="shared" ref="E27:E28" si="233">AVERAGE(B25:B27)</f>
        <v>99.150778638871103</v>
      </c>
      <c r="F27" s="358">
        <f t="shared" ref="F27:F28" si="234">E27-E26</f>
        <v>-0.32301038463963039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48">
        <f>結果表!K25</f>
        <v>100.75191406905299</v>
      </c>
      <c r="K27" s="2589">
        <v>43800</v>
      </c>
      <c r="L27" s="2548">
        <f>結果表!I25</f>
        <v>99.270237723340983</v>
      </c>
      <c r="M27" s="52">
        <f t="shared" ref="M27:M28" si="238">L27-L26</f>
        <v>-0.58515767248788109</v>
      </c>
      <c r="N27" s="243">
        <f t="shared" ref="N27:N28" si="239">ROUND((L27-L15)/L15*100,2)</f>
        <v>-1.6</v>
      </c>
      <c r="O27" s="542">
        <f t="shared" ref="O27:O28" si="240">AVERAGE(L25:L27)</f>
        <v>99.831729517489222</v>
      </c>
      <c r="P27" s="359">
        <f t="shared" ref="P27:P28" si="241">O27-O26</f>
        <v>-0.51479022548750208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48">
        <f>結果表!Q25</f>
        <v>101.23372071022919</v>
      </c>
    </row>
    <row r="28" spans="1:20">
      <c r="A28" s="2231">
        <v>43831</v>
      </c>
      <c r="B28" s="2672">
        <f>結果表!C26</f>
        <v>98.329002992789853</v>
      </c>
      <c r="C28" s="547">
        <f t="shared" si="231"/>
        <v>-0.47278196455893351</v>
      </c>
      <c r="D28" s="245">
        <f t="shared" si="232"/>
        <v>-2.46</v>
      </c>
      <c r="E28" s="548">
        <f t="shared" si="233"/>
        <v>98.76665032337938</v>
      </c>
      <c r="F28" s="553">
        <f t="shared" si="234"/>
        <v>-0.38412831549172211</v>
      </c>
      <c r="G28" s="549">
        <f t="shared" si="235"/>
        <v>-1</v>
      </c>
      <c r="H28" s="554">
        <f t="shared" si="236"/>
        <v>-3</v>
      </c>
      <c r="I28" s="2544" t="str">
        <f t="shared" si="237"/>
        <v xml:space="preserve">悪化 </v>
      </c>
      <c r="J28" s="2547">
        <f>結果表!K26</f>
        <v>100.23634284255088</v>
      </c>
      <c r="K28" s="2640">
        <v>43831</v>
      </c>
      <c r="L28" s="2547">
        <f>結果表!I26</f>
        <v>98.563488804258071</v>
      </c>
      <c r="M28" s="547">
        <f t="shared" si="238"/>
        <v>-0.70674891908291215</v>
      </c>
      <c r="N28" s="245">
        <f t="shared" si="239"/>
        <v>-2.17</v>
      </c>
      <c r="O28" s="548">
        <f t="shared" si="240"/>
        <v>99.229707307809306</v>
      </c>
      <c r="P28" s="553">
        <f t="shared" si="241"/>
        <v>-0.60202220967991593</v>
      </c>
      <c r="Q28" s="549">
        <f t="shared" si="242"/>
        <v>-1</v>
      </c>
      <c r="R28" s="554">
        <f t="shared" si="243"/>
        <v>-3</v>
      </c>
      <c r="S28" s="2544" t="str">
        <f t="shared" si="244"/>
        <v xml:space="preserve">悪化 </v>
      </c>
      <c r="T28" s="2547">
        <f>結果表!Q26</f>
        <v>100.7069186130265</v>
      </c>
    </row>
    <row r="29" spans="1:20">
      <c r="A29" s="2232">
        <v>43862</v>
      </c>
      <c r="B29" s="2672">
        <f>結果表!C27</f>
        <v>97.77645617258375</v>
      </c>
      <c r="C29" s="52">
        <f t="shared" ref="C29" si="245">B29-B28</f>
        <v>-0.55254682020610346</v>
      </c>
      <c r="D29" s="243">
        <f t="shared" ref="D29" si="246">ROUND((B29-B17)/B17*100,2)</f>
        <v>-2.83</v>
      </c>
      <c r="E29" s="542">
        <f t="shared" ref="E29" si="247">AVERAGE(B27:B29)</f>
        <v>98.302414707574144</v>
      </c>
      <c r="F29" s="359">
        <f t="shared" ref="F29" si="248">E29-E28</f>
        <v>-0.46423561580523653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47">
        <f>結果表!K27</f>
        <v>99.527997687513817</v>
      </c>
      <c r="K29" s="2589">
        <v>43862</v>
      </c>
      <c r="L29" s="2547">
        <f>結果表!I27</f>
        <v>97.752264822939281</v>
      </c>
      <c r="M29" s="52">
        <f t="shared" ref="M29" si="252">L29-L28</f>
        <v>-0.81122398131878981</v>
      </c>
      <c r="N29" s="243">
        <f t="shared" ref="N29" si="253">ROUND((L29-L17)/L17*100,2)</f>
        <v>-2.91</v>
      </c>
      <c r="O29" s="542">
        <f t="shared" ref="O29" si="254">AVERAGE(L27:L29)</f>
        <v>98.528663783512783</v>
      </c>
      <c r="P29" s="359">
        <f t="shared" ref="P29" si="255">O29-O28</f>
        <v>-0.70104352429652295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47">
        <f>結果表!Q27</f>
        <v>99.993316610229925</v>
      </c>
    </row>
    <row r="30" spans="1:20">
      <c r="A30" s="2232">
        <v>43891</v>
      </c>
      <c r="B30" s="2672">
        <f>結果表!C28</f>
        <v>97.177741334430721</v>
      </c>
      <c r="C30" s="52">
        <f t="shared" ref="C30" si="259">B30-B29</f>
        <v>-0.59871483815302895</v>
      </c>
      <c r="D30" s="243">
        <f t="shared" ref="D30" si="260">ROUND((B30-B18)/B18*100,2)</f>
        <v>-3.31</v>
      </c>
      <c r="E30" s="542">
        <f t="shared" ref="E30" si="261">AVERAGE(B28:B30)</f>
        <v>97.761066833268103</v>
      </c>
      <c r="F30" s="359">
        <f t="shared" ref="F30" si="262">E30-E29</f>
        <v>-0.54134787430604092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47">
        <f>結果表!K28</f>
        <v>98.659922273572576</v>
      </c>
      <c r="K30" s="2589">
        <v>43891</v>
      </c>
      <c r="L30" s="2547">
        <f>結果表!I28</f>
        <v>96.866329772318252</v>
      </c>
      <c r="M30" s="52">
        <f t="shared" ref="M30" si="266">L30-L29</f>
        <v>-0.88593505062102906</v>
      </c>
      <c r="N30" s="243">
        <f t="shared" ref="N30" si="267">ROUND((L30-L18)/L18*100,2)</f>
        <v>-3.8</v>
      </c>
      <c r="O30" s="542">
        <f t="shared" ref="O30" si="268">AVERAGE(L28:L30)</f>
        <v>97.727361133171868</v>
      </c>
      <c r="P30" s="359">
        <f t="shared" ref="P30" si="269">O30-O29</f>
        <v>-0.80130265034091508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47">
        <f>結果表!Q28</f>
        <v>99.103700914356992</v>
      </c>
    </row>
    <row r="31" spans="1:20">
      <c r="A31" s="2232">
        <v>43922</v>
      </c>
      <c r="B31" s="2672">
        <f>結果表!C29</f>
        <v>96.602779349953423</v>
      </c>
      <c r="C31" s="52">
        <f t="shared" ref="C31" si="273">B31-B30</f>
        <v>-0.57496198447729796</v>
      </c>
      <c r="D31" s="243">
        <f t="shared" ref="D31" si="274">ROUND((B31-B19)/B19*100,2)</f>
        <v>-3.88</v>
      </c>
      <c r="E31" s="542">
        <f t="shared" ref="E31" si="275">AVERAGE(B29:B31)</f>
        <v>97.185658952322626</v>
      </c>
      <c r="F31" s="359">
        <f t="shared" ref="F31" si="276">E31-E30</f>
        <v>-0.57540788094547679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47">
        <f>結果表!K29</f>
        <v>97.688575674923825</v>
      </c>
      <c r="K31" s="2589">
        <v>43922</v>
      </c>
      <c r="L31" s="2547">
        <f>結果表!I29</f>
        <v>96.029880129075607</v>
      </c>
      <c r="M31" s="52">
        <f t="shared" ref="M31" si="280">L31-L30</f>
        <v>-0.83644964324264492</v>
      </c>
      <c r="N31" s="243">
        <f t="shared" ref="N31" si="281">ROUND((L31-L19)/L19*100,2)</f>
        <v>-4.82</v>
      </c>
      <c r="O31" s="542">
        <f t="shared" ref="O31" si="282">AVERAGE(L29:L31)</f>
        <v>96.882824908111047</v>
      </c>
      <c r="P31" s="359">
        <f t="shared" ref="P31" si="283">O31-O30</f>
        <v>-0.84453622506082127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47">
        <f>結果表!Q29</f>
        <v>98.123638712868299</v>
      </c>
    </row>
    <row r="32" spans="1:20">
      <c r="A32" s="2232">
        <v>43952</v>
      </c>
      <c r="B32" s="2672">
        <f>結果表!C30</f>
        <v>96.244214186529831</v>
      </c>
      <c r="C32" s="52">
        <f t="shared" ref="C32" si="287">B32-B31</f>
        <v>-0.35856516342359157</v>
      </c>
      <c r="D32" s="243">
        <f t="shared" ref="D32" si="288">ROUND((B32-B20)/B20*100,2)</f>
        <v>-4.26</v>
      </c>
      <c r="E32" s="542">
        <f t="shared" ref="E32" si="289">AVERAGE(B30:B32)</f>
        <v>96.67491162363801</v>
      </c>
      <c r="F32" s="359">
        <f t="shared" ref="F32" si="290">E32-E31</f>
        <v>-0.51074732868461581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47">
        <f>結果表!K30</f>
        <v>96.883713768008107</v>
      </c>
      <c r="K32" s="2589">
        <v>43952</v>
      </c>
      <c r="L32" s="2547">
        <f>結果表!I30</f>
        <v>95.517669989417129</v>
      </c>
      <c r="M32" s="52">
        <f t="shared" ref="M32" si="294">L32-L31</f>
        <v>-0.51221013965847817</v>
      </c>
      <c r="N32" s="243">
        <f t="shared" ref="N32" si="295">ROUND((L32-L20)/L20*100,2)</f>
        <v>-5.59</v>
      </c>
      <c r="O32" s="542">
        <f t="shared" ref="O32" si="296">AVERAGE(L30:L32)</f>
        <v>96.137959963603677</v>
      </c>
      <c r="P32" s="359">
        <f t="shared" ref="P32" si="297">O32-O31</f>
        <v>-0.74486494450736984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47">
        <f>結果表!Q30</f>
        <v>97.247166006515542</v>
      </c>
    </row>
    <row r="33" spans="1:30">
      <c r="A33" s="2232">
        <v>43983</v>
      </c>
      <c r="B33" s="2672">
        <f>結果表!C31</f>
        <v>96.22281627396292</v>
      </c>
      <c r="C33" s="52">
        <f t="shared" ref="C33" si="301">B33-B32</f>
        <v>-2.1397912566911259E-2</v>
      </c>
      <c r="D33" s="243">
        <f t="shared" ref="D33" si="302">ROUND((B33-B21)/B21*100,2)</f>
        <v>-4.25</v>
      </c>
      <c r="E33" s="542">
        <f t="shared" ref="E33" si="303">AVERAGE(B31:B33)</f>
        <v>96.35660327014871</v>
      </c>
      <c r="F33" s="359">
        <f t="shared" ref="F33" si="304">E33-E32</f>
        <v>-0.31830835348930009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47">
        <f>結果表!K31</f>
        <v>96.39338588180965</v>
      </c>
      <c r="K33" s="2589">
        <v>43983</v>
      </c>
      <c r="L33" s="2547">
        <f>結果表!I31</f>
        <v>95.480213203342913</v>
      </c>
      <c r="M33" s="52">
        <f t="shared" ref="M33" si="308">L33-L32</f>
        <v>-3.7456786074216097E-2</v>
      </c>
      <c r="N33" s="243">
        <f t="shared" ref="N33" si="309">ROUND((L33-L21)/L21*100,2)</f>
        <v>-5.83</v>
      </c>
      <c r="O33" s="542">
        <f t="shared" ref="O33" si="310">AVERAGE(L31:L33)</f>
        <v>95.675921107278555</v>
      </c>
      <c r="P33" s="359">
        <f t="shared" ref="P33" si="311">O33-O32</f>
        <v>-0.46203885632512254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47">
        <f>結果表!Q31</f>
        <v>96.624929661298722</v>
      </c>
    </row>
    <row r="34" spans="1:30">
      <c r="A34" s="2232">
        <v>44013</v>
      </c>
      <c r="B34" s="2672">
        <f>結果表!C32</f>
        <v>96.491716127861011</v>
      </c>
      <c r="C34" s="52">
        <f t="shared" ref="C34" si="315">B34-B33</f>
        <v>0.26889985389809112</v>
      </c>
      <c r="D34" s="243">
        <f t="shared" ref="D34" si="316">ROUND((B34-B22)/B22*100,2)</f>
        <v>-3.77</v>
      </c>
      <c r="E34" s="542">
        <f t="shared" ref="E34" si="317">AVERAGE(B32:B34)</f>
        <v>96.319582196117935</v>
      </c>
      <c r="F34" s="359">
        <f t="shared" ref="F34" si="318">E34-E33</f>
        <v>-3.702107403077548E-2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47">
        <f>結果表!K32</f>
        <v>96.250865090895317</v>
      </c>
      <c r="K34" s="2589">
        <v>44013</v>
      </c>
      <c r="L34" s="2547">
        <f>結果表!I32</f>
        <v>95.824753356148378</v>
      </c>
      <c r="M34" s="52">
        <f t="shared" ref="M34" si="322">L34-L33</f>
        <v>0.34454015280546457</v>
      </c>
      <c r="N34" s="243">
        <f t="shared" ref="N34" si="323">ROUND((L34-L22)/L22*100,2)</f>
        <v>-5.45</v>
      </c>
      <c r="O34" s="542">
        <f t="shared" ref="O34" si="324">AVERAGE(L32:L34)</f>
        <v>95.607545516302807</v>
      </c>
      <c r="P34" s="359">
        <f t="shared" ref="P34" si="325">O34-O33</f>
        <v>-6.8375590975747969E-2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47">
        <f>結果表!Q32</f>
        <v>96.317228870109687</v>
      </c>
      <c r="W34" s="488"/>
      <c r="X34" s="310"/>
      <c r="Y34" s="310"/>
      <c r="Z34" s="310"/>
      <c r="AA34" s="310"/>
      <c r="AB34" s="1044">
        <f>'12関西CLI府県寄与'!G102</f>
        <v>45931</v>
      </c>
      <c r="AC34" s="310"/>
    </row>
    <row r="35" spans="1:30">
      <c r="A35" s="2232">
        <v>44044</v>
      </c>
      <c r="B35" s="2672">
        <f>結果表!C33</f>
        <v>96.975641000417014</v>
      </c>
      <c r="C35" s="52">
        <f t="shared" ref="C35" si="329">B35-B34</f>
        <v>0.48392487255600258</v>
      </c>
      <c r="D35" s="243">
        <f t="shared" ref="D35" si="330">ROUND((B35-B23)/B23*100,2)</f>
        <v>-3.04</v>
      </c>
      <c r="E35" s="542">
        <f t="shared" ref="E35" si="331">AVERAGE(B33:B35)</f>
        <v>96.563391134080305</v>
      </c>
      <c r="F35" s="359">
        <f t="shared" ref="F35" si="332">E35-E34</f>
        <v>0.24380893796237046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47">
        <f>結果表!K33</f>
        <v>96.391499940556983</v>
      </c>
      <c r="K35" s="2589">
        <v>44044</v>
      </c>
      <c r="L35" s="2547">
        <f>結果表!I33</f>
        <v>96.422918140393065</v>
      </c>
      <c r="M35" s="52">
        <f t="shared" ref="M35" si="336">L35-L34</f>
        <v>0.59816478424468755</v>
      </c>
      <c r="N35" s="243">
        <f t="shared" ref="N35" si="337">ROUND((L35-L23)/L23*100,2)</f>
        <v>-4.6500000000000004</v>
      </c>
      <c r="O35" s="542">
        <f t="shared" ref="O35" si="338">AVERAGE(L33:L35)</f>
        <v>95.909294899961438</v>
      </c>
      <c r="P35" s="359">
        <f t="shared" ref="P35" si="339">O35-O34</f>
        <v>0.30174938365863113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47">
        <f>結果表!Q33</f>
        <v>96.293519616400701</v>
      </c>
      <c r="W35" s="2888" t="s">
        <v>522</v>
      </c>
      <c r="X35" s="2889"/>
      <c r="Y35" s="2889"/>
      <c r="Z35" s="2889"/>
      <c r="AA35" s="2889"/>
      <c r="AB35" s="2889"/>
      <c r="AC35" s="2890"/>
      <c r="AD35" s="17"/>
    </row>
    <row r="36" spans="1:30">
      <c r="A36" s="2232">
        <v>44075</v>
      </c>
      <c r="B36" s="2672">
        <f>結果表!C34</f>
        <v>97.607095468128193</v>
      </c>
      <c r="C36" s="52">
        <f t="shared" ref="C36" si="343">B36-B35</f>
        <v>0.63145446771117975</v>
      </c>
      <c r="D36" s="243">
        <f t="shared" ref="D36" si="344">ROUND((B36-B24)/B24*100,2)</f>
        <v>-2.17</v>
      </c>
      <c r="E36" s="542">
        <f t="shared" ref="E36" si="345">AVERAGE(B34:B36)</f>
        <v>97.024817532135401</v>
      </c>
      <c r="F36" s="359">
        <f t="shared" ref="F36" si="346">E36-E35</f>
        <v>0.46142639805509589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47">
        <f>結果表!K34</f>
        <v>96.699679203130444</v>
      </c>
      <c r="K36" s="2589">
        <v>44075</v>
      </c>
      <c r="L36" s="2547">
        <f>結果表!I34</f>
        <v>97.209062344330505</v>
      </c>
      <c r="M36" s="52">
        <f t="shared" ref="M36" si="350">L36-L35</f>
        <v>0.78614420393743956</v>
      </c>
      <c r="N36" s="243">
        <f t="shared" ref="N36" si="351">ROUND((L36-L24)/L24*100,2)</f>
        <v>-3.58</v>
      </c>
      <c r="O36" s="542">
        <f t="shared" ref="O36" si="352">AVERAGE(L34:L36)</f>
        <v>96.485577946957321</v>
      </c>
      <c r="P36" s="359">
        <f t="shared" ref="P36" si="353">O36-O35</f>
        <v>0.57628304699588284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47">
        <f>結果表!Q34</f>
        <v>96.486081361574705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32">
        <v>44105</v>
      </c>
      <c r="B37" s="2672">
        <f>結果表!C35</f>
        <v>98.230366079306791</v>
      </c>
      <c r="C37" s="52">
        <f t="shared" ref="C37" si="357">B37-B36</f>
        <v>0.62327061117859728</v>
      </c>
      <c r="D37" s="243">
        <f t="shared" ref="D37" si="358">ROUND((B37-B25)/B25*100,2)</f>
        <v>-1.26</v>
      </c>
      <c r="E37" s="542">
        <f t="shared" ref="E37" si="359">AVERAGE(B35:B37)</f>
        <v>97.604367515950671</v>
      </c>
      <c r="F37" s="359">
        <f t="shared" ref="F37" si="360">E37-E36</f>
        <v>0.57954998381526934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47">
        <f>結果表!K35</f>
        <v>97.124780309550687</v>
      </c>
      <c r="K37" s="2589">
        <v>44105</v>
      </c>
      <c r="L37" s="2547">
        <f>結果表!I35</f>
        <v>98.030069820792534</v>
      </c>
      <c r="M37" s="52">
        <f t="shared" ref="M37" si="364">L37-L36</f>
        <v>0.82100747646202876</v>
      </c>
      <c r="N37" s="243">
        <f t="shared" ref="N37" si="365">ROUND((L37-L25)/L25*100,2)</f>
        <v>-2.33</v>
      </c>
      <c r="O37" s="542">
        <f t="shared" ref="O37" si="366">AVERAGE(L35:L37)</f>
        <v>97.220683435172035</v>
      </c>
      <c r="P37" s="359">
        <f t="shared" ref="P37" si="367">O37-O36</f>
        <v>0.73510548821471389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47">
        <f>結果表!Q35</f>
        <v>96.810950195362281</v>
      </c>
      <c r="W37" s="661" t="s">
        <v>529</v>
      </c>
      <c r="X37" s="1008">
        <f>'12関西CLI府県寄与'!B104</f>
        <v>6.4871086717365301E-2</v>
      </c>
      <c r="Y37" s="1008">
        <f>'12関西CLI府県寄与'!C104</f>
        <v>-1.3026804124061949E-2</v>
      </c>
      <c r="Z37" s="1008">
        <f>'12関西CLI府県寄与'!D104</f>
        <v>-6.2429836306354515E-3</v>
      </c>
      <c r="AA37" s="1008">
        <f>'12関西CLI府県寄与'!E104</f>
        <v>-1.2476964714837376E-3</v>
      </c>
      <c r="AB37" s="1008">
        <f>'12関西CLI府県寄与'!F104</f>
        <v>-3.8359123517019322E-3</v>
      </c>
      <c r="AC37" s="1008">
        <f>'12関西CLI府県寄与'!G104</f>
        <v>-1.8068487428686102E-2</v>
      </c>
      <c r="AD37" s="17"/>
    </row>
    <row r="38" spans="1:30">
      <c r="A38" s="2232">
        <v>44136</v>
      </c>
      <c r="B38" s="2672">
        <f>結果表!C36</f>
        <v>98.808336882334672</v>
      </c>
      <c r="C38" s="52">
        <f t="shared" ref="C38" si="371">B38-B37</f>
        <v>0.57797080302788117</v>
      </c>
      <c r="D38" s="243">
        <f t="shared" ref="D38" si="372">ROUND((B38-B26)/B26*100,2)</f>
        <v>-0.36</v>
      </c>
      <c r="E38" s="542">
        <f t="shared" ref="E38" si="373">AVERAGE(B36:B38)</f>
        <v>98.215266143256557</v>
      </c>
      <c r="F38" s="359">
        <f t="shared" ref="F38" si="374">E38-E37</f>
        <v>0.61089862730588607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47">
        <f>結果表!K36</f>
        <v>97.590261371023885</v>
      </c>
      <c r="K38" s="2589">
        <v>44136</v>
      </c>
      <c r="L38" s="2547">
        <f>結果表!I36</f>
        <v>98.817179932994222</v>
      </c>
      <c r="M38" s="52">
        <f t="shared" ref="M38" si="378">L38-L37</f>
        <v>0.78711011220168814</v>
      </c>
      <c r="N38" s="243">
        <f t="shared" ref="N38" si="379">ROUND((L38-L26)/L26*100,2)</f>
        <v>-1.04</v>
      </c>
      <c r="O38" s="542">
        <f t="shared" ref="O38" si="380">AVERAGE(L36:L38)</f>
        <v>98.018770699372411</v>
      </c>
      <c r="P38" s="359">
        <f t="shared" ref="P38" si="381">O38-O37</f>
        <v>0.79808726420037601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47">
        <f>結果表!Q36</f>
        <v>97.18278697440914</v>
      </c>
      <c r="W38" s="661" t="s">
        <v>530</v>
      </c>
      <c r="X38" s="1008">
        <f>'12関西CLI府県寄与'!B105</f>
        <v>288.9683324306564</v>
      </c>
      <c r="Y38" s="1008">
        <f>'12関西CLI府県寄与'!C105</f>
        <v>-58.027914362398171</v>
      </c>
      <c r="Z38" s="1008">
        <f>'12関西CLI府県寄与'!D105</f>
        <v>-27.809377959035999</v>
      </c>
      <c r="AA38" s="1008">
        <f>'12関西CLI府県寄与'!E105</f>
        <v>-5.5578654064346926</v>
      </c>
      <c r="AB38" s="1008">
        <f>'12関西CLI府県寄与'!F105</f>
        <v>-17.087076102961948</v>
      </c>
      <c r="AC38" s="1008">
        <f>'12関西CLI府県寄与'!G105</f>
        <v>-80.486098599825624</v>
      </c>
      <c r="AD38" s="17" t="s">
        <v>531</v>
      </c>
    </row>
    <row r="39" spans="1:30">
      <c r="A39" s="2549">
        <v>44166</v>
      </c>
      <c r="B39" s="2672">
        <f>結果表!C37</f>
        <v>99.344699315929361</v>
      </c>
      <c r="C39" s="550">
        <f t="shared" ref="C39" si="385">B39-B38</f>
        <v>0.53636243359468949</v>
      </c>
      <c r="D39" s="246">
        <f t="shared" ref="D39" si="386">ROUND((B39-B27)/B27*100,2)</f>
        <v>0.55000000000000004</v>
      </c>
      <c r="E39" s="551">
        <f t="shared" ref="E39" si="387">AVERAGE(B37:B39)</f>
        <v>98.794467425856951</v>
      </c>
      <c r="F39" s="544">
        <f t="shared" ref="F39" si="388">E39-E38</f>
        <v>0.57920128260039405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47">
        <f>結果表!K37</f>
        <v>98.045341864160207</v>
      </c>
      <c r="K39" s="2641">
        <v>44166</v>
      </c>
      <c r="L39" s="2547">
        <f>結果表!I37</f>
        <v>99.56548611407473</v>
      </c>
      <c r="M39" s="550">
        <f t="shared" ref="M39" si="392">L39-L38</f>
        <v>0.74830618108050828</v>
      </c>
      <c r="N39" s="246">
        <f t="shared" ref="N39" si="393">ROUND((L39-L27)/L27*100,2)</f>
        <v>0.3</v>
      </c>
      <c r="O39" s="551">
        <f t="shared" ref="O39" si="394">AVERAGE(L37:L39)</f>
        <v>98.804245289287152</v>
      </c>
      <c r="P39" s="544">
        <f t="shared" ref="P39" si="395">O39-O38</f>
        <v>0.78547458991474173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47">
        <f>結果表!Q37</f>
        <v>97.588145724526015</v>
      </c>
      <c r="W39" s="1009" t="s">
        <v>694</v>
      </c>
      <c r="X39" s="1010" t="str">
        <f>'12関西CLI府県寄与'!B106</f>
        <v xml:space="preserve"> ---</v>
      </c>
      <c r="Y39" s="1010" t="str">
        <f>'12関西CLI府県寄与'!C106</f>
        <v xml:space="preserve">悪化 </v>
      </c>
      <c r="Z39" s="1010" t="str">
        <f>'12関西CLI府県寄与'!D106</f>
        <v xml:space="preserve"> ---</v>
      </c>
      <c r="AA39" s="1010" t="str">
        <f>'12関西CLI府県寄与'!E106</f>
        <v xml:space="preserve"> ---</v>
      </c>
      <c r="AB39" s="1010" t="str">
        <f>'12関西CLI府県寄与'!F106</f>
        <v xml:space="preserve"> ---</v>
      </c>
      <c r="AC39" s="1010" t="str">
        <f>'12関西CLI府県寄与'!G106</f>
        <v xml:space="preserve">悪化 </v>
      </c>
    </row>
    <row r="40" spans="1:30">
      <c r="A40" s="2232">
        <v>44197</v>
      </c>
      <c r="B40" s="2671">
        <f>結果表!C38</f>
        <v>99.798109559097739</v>
      </c>
      <c r="C40" s="52">
        <f t="shared" ref="C40" si="399">B40-B39</f>
        <v>0.45341024316837775</v>
      </c>
      <c r="D40" s="243">
        <f t="shared" ref="D40" si="400">ROUND((B40-B28)/B28*100,2)</f>
        <v>1.49</v>
      </c>
      <c r="E40" s="542">
        <f t="shared" ref="E40" si="401">AVERAGE(B38:B40)</f>
        <v>99.317048585787248</v>
      </c>
      <c r="F40" s="359">
        <f t="shared" ref="F40" si="402">E40-E39</f>
        <v>0.52258115993029719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46">
        <f>結果表!K38</f>
        <v>98.442715684460111</v>
      </c>
      <c r="K40" s="2589">
        <v>44197</v>
      </c>
      <c r="L40" s="2546">
        <f>結果表!I38</f>
        <v>100.22592281637837</v>
      </c>
      <c r="M40" s="52">
        <f t="shared" ref="M40" si="406">L40-L39</f>
        <v>0.66043670230364171</v>
      </c>
      <c r="N40" s="243">
        <f t="shared" ref="N40" si="407">ROUND((L40-L28)/L28*100,2)</f>
        <v>1.69</v>
      </c>
      <c r="O40" s="542">
        <f t="shared" ref="O40" si="408">AVERAGE(L38:L40)</f>
        <v>99.53619628781577</v>
      </c>
      <c r="P40" s="359">
        <f t="shared" ref="P40" si="409">O40-O39</f>
        <v>0.73195099852861745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46">
        <f>結果表!Q38</f>
        <v>97.994492203866699</v>
      </c>
    </row>
    <row r="41" spans="1:30">
      <c r="A41" s="2232">
        <v>44228</v>
      </c>
      <c r="B41" s="2672">
        <f>結果表!C39</f>
        <v>100.17510358298686</v>
      </c>
      <c r="C41" s="699">
        <f t="shared" ref="C41" si="413">B41-B40</f>
        <v>0.37699402388912517</v>
      </c>
      <c r="D41" s="699">
        <f t="shared" ref="D41" si="414">ROUND((B41-B29)/B29*100,2)</f>
        <v>2.4500000000000002</v>
      </c>
      <c r="E41" s="542">
        <f t="shared" ref="E41" si="415">AVERAGE(B39:B41)</f>
        <v>99.772637486004655</v>
      </c>
      <c r="F41" s="359">
        <f t="shared" ref="F41" si="416">E41-E40</f>
        <v>0.45558890021740694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47">
        <f>結果表!K39</f>
        <v>98.756275563539603</v>
      </c>
      <c r="K41" s="2589">
        <v>44228</v>
      </c>
      <c r="L41" s="2547">
        <f>結果表!I39</f>
        <v>100.72935380759975</v>
      </c>
      <c r="M41" s="52">
        <f t="shared" ref="M41" si="420">L41-L40</f>
        <v>0.50343099122137858</v>
      </c>
      <c r="N41" s="243">
        <f t="shared" ref="N41" si="421">ROUND((L41-L29)/L29*100,2)</f>
        <v>3.05</v>
      </c>
      <c r="O41" s="542">
        <f t="shared" ref="O41" si="422">AVERAGE(L39:L41)</f>
        <v>100.17358757935095</v>
      </c>
      <c r="P41" s="359">
        <f t="shared" ref="P41" si="423">O41-O40</f>
        <v>0.63739129153518093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47">
        <f>結果表!Q39</f>
        <v>98.347818016126695</v>
      </c>
    </row>
    <row r="42" spans="1:30">
      <c r="A42" s="2232">
        <v>44256</v>
      </c>
      <c r="B42" s="2672">
        <f>結果表!C40</f>
        <v>100.49535614570262</v>
      </c>
      <c r="C42" s="699">
        <f t="shared" ref="C42" si="427">B42-B41</f>
        <v>0.32025256271575131</v>
      </c>
      <c r="D42" s="699">
        <f t="shared" ref="D42" si="428">ROUND((B42-B30)/B30*100,2)</f>
        <v>3.41</v>
      </c>
      <c r="E42" s="542">
        <f t="shared" ref="E42" si="429">AVERAGE(B40:B42)</f>
        <v>100.15618976259573</v>
      </c>
      <c r="F42" s="359">
        <f t="shared" ref="F42" si="430">E42-E41</f>
        <v>0.38355227659107527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47">
        <f>結果表!K40</f>
        <v>98.986322638278267</v>
      </c>
      <c r="K42" s="2589">
        <v>44256</v>
      </c>
      <c r="L42" s="2547">
        <f>結果表!I40</f>
        <v>101.08329292593881</v>
      </c>
      <c r="M42" s="52">
        <f t="shared" ref="M42" si="434">L42-L41</f>
        <v>0.35393911833905634</v>
      </c>
      <c r="N42" s="243">
        <f t="shared" ref="N42" si="435">ROUND((L42-L30)/L30*100,2)</f>
        <v>4.3499999999999996</v>
      </c>
      <c r="O42" s="542">
        <f t="shared" ref="O42" si="436">AVERAGE(L40:L42)</f>
        <v>100.67952318330565</v>
      </c>
      <c r="P42" s="359">
        <f t="shared" ref="P42" si="437">O42-O41</f>
        <v>0.50593560395469694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47">
        <f>結果表!Q40</f>
        <v>98.648308840085875</v>
      </c>
    </row>
    <row r="43" spans="1:30">
      <c r="A43" s="2232">
        <v>44287</v>
      </c>
      <c r="B43" s="2672">
        <f>結果表!C41</f>
        <v>100.72087818434234</v>
      </c>
      <c r="C43" s="699">
        <f t="shared" ref="C43" si="441">B43-B42</f>
        <v>0.22552203863972409</v>
      </c>
      <c r="D43" s="699">
        <f t="shared" ref="D43" si="442">ROUND((B43-B31)/B31*100,2)</f>
        <v>4.26</v>
      </c>
      <c r="E43" s="542">
        <f t="shared" ref="E43" si="443">AVERAGE(B41:B43)</f>
        <v>100.46377930434393</v>
      </c>
      <c r="F43" s="359">
        <f t="shared" ref="F43" si="444">E43-E42</f>
        <v>0.30758954174820019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47">
        <f>結果表!K41</f>
        <v>99.121536323426895</v>
      </c>
      <c r="K43" s="2589">
        <v>44287</v>
      </c>
      <c r="L43" s="2547">
        <f>結果表!I41</f>
        <v>101.2678798020944</v>
      </c>
      <c r="M43" s="52">
        <f t="shared" ref="M43" si="448">L43-L42</f>
        <v>0.18458687615559199</v>
      </c>
      <c r="N43" s="243">
        <f t="shared" ref="N43" si="449">ROUND((L43-L31)/L31*100,2)</f>
        <v>5.45</v>
      </c>
      <c r="O43" s="542">
        <f t="shared" ref="O43" si="450">AVERAGE(L41:L43)</f>
        <v>101.02684217854431</v>
      </c>
      <c r="P43" s="359">
        <f t="shared" ref="P43" si="451">O43-O42</f>
        <v>0.34731899523866616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47">
        <f>結果表!Q41</f>
        <v>98.89636471265689</v>
      </c>
    </row>
    <row r="44" spans="1:30">
      <c r="A44" s="2232">
        <v>44317</v>
      </c>
      <c r="B44" s="2672">
        <f>結果表!C42</f>
        <v>100.85445901198452</v>
      </c>
      <c r="C44" s="699">
        <f t="shared" ref="C44" si="455">B44-B43</f>
        <v>0.13358082764217727</v>
      </c>
      <c r="D44" s="699">
        <f t="shared" ref="D44" si="456">ROUND((B44-B32)/B32*100,2)</f>
        <v>4.79</v>
      </c>
      <c r="E44" s="542">
        <f t="shared" ref="E44" si="457">AVERAGE(B42:B44)</f>
        <v>100.69023111400982</v>
      </c>
      <c r="F44" s="359">
        <f t="shared" ref="F44" si="458">E44-E43</f>
        <v>0.22645180966588896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47">
        <f>結果表!K42</f>
        <v>99.16388315344382</v>
      </c>
      <c r="K44" s="2589">
        <v>44317</v>
      </c>
      <c r="L44" s="2547">
        <f>結果表!I42</f>
        <v>101.29062914876572</v>
      </c>
      <c r="M44" s="52">
        <f t="shared" ref="M44" si="462">L44-L43</f>
        <v>2.2749346671318449E-2</v>
      </c>
      <c r="N44" s="243">
        <f t="shared" ref="N44" si="463">ROUND((L44-L32)/L32*100,2)</f>
        <v>6.04</v>
      </c>
      <c r="O44" s="542">
        <f t="shared" ref="O44" si="464">AVERAGE(L42:L44)</f>
        <v>101.21393395893297</v>
      </c>
      <c r="P44" s="359">
        <f t="shared" ref="P44" si="465">O44-O43</f>
        <v>0.18709178038865559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47">
        <f>結果表!Q42</f>
        <v>99.082563777248609</v>
      </c>
    </row>
    <row r="45" spans="1:30">
      <c r="A45" s="2232">
        <v>44348</v>
      </c>
      <c r="B45" s="2672">
        <f>結果表!C43</f>
        <v>100.9043167370418</v>
      </c>
      <c r="C45" s="699">
        <f t="shared" ref="C45" si="469">B45-B44</f>
        <v>4.9857725057279367E-2</v>
      </c>
      <c r="D45" s="699">
        <f t="shared" ref="D45" si="470">ROUND((B45-B33)/B33*100,2)</f>
        <v>4.87</v>
      </c>
      <c r="E45" s="542">
        <f t="shared" ref="E45" si="471">AVERAGE(B43:B45)</f>
        <v>100.8265513111229</v>
      </c>
      <c r="F45" s="359">
        <f t="shared" ref="F45" si="472">E45-E44</f>
        <v>0.13632019711307919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47">
        <f>結果表!K43</f>
        <v>99.123913416783097</v>
      </c>
      <c r="K45" s="2589">
        <v>44348</v>
      </c>
      <c r="L45" s="2547">
        <f>結果表!I43</f>
        <v>101.17505324572862</v>
      </c>
      <c r="M45" s="52">
        <f t="shared" ref="M45" si="476">L45-L44</f>
        <v>-0.11557590303709731</v>
      </c>
      <c r="N45" s="243">
        <f t="shared" ref="N45" si="477">ROUND((L45-L33)/L33*100,2)</f>
        <v>5.96</v>
      </c>
      <c r="O45" s="542">
        <f t="shared" ref="O45" si="478">AVERAGE(L43:L45)</f>
        <v>101.24452073219625</v>
      </c>
      <c r="P45" s="359">
        <f t="shared" ref="P45" si="479">O45-O44</f>
        <v>3.058677326328052E-2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47">
        <f>結果表!Q43</f>
        <v>99.203763654018829</v>
      </c>
    </row>
    <row r="46" spans="1:30">
      <c r="A46" s="2232">
        <v>44378</v>
      </c>
      <c r="B46" s="2672">
        <f>結果表!C44</f>
        <v>100.87266660634999</v>
      </c>
      <c r="C46" s="699">
        <f t="shared" ref="C46" si="483">B46-B45</f>
        <v>-3.1650130691801337E-2</v>
      </c>
      <c r="D46" s="699">
        <f t="shared" ref="D46" si="484">ROUND((B46-B34)/B34*100,2)</f>
        <v>4.54</v>
      </c>
      <c r="E46" s="542">
        <f t="shared" ref="E46" si="485">AVERAGE(B44:B46)</f>
        <v>100.8771474517921</v>
      </c>
      <c r="F46" s="359">
        <f t="shared" ref="F46" si="486">E46-E45</f>
        <v>5.0596140669199485E-2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47">
        <f>結果表!K44</f>
        <v>99.019189435251405</v>
      </c>
      <c r="K46" s="2589">
        <v>44378</v>
      </c>
      <c r="L46" s="2547">
        <f>結果表!I44</f>
        <v>100.9655253926544</v>
      </c>
      <c r="M46" s="52">
        <f t="shared" ref="M46" si="490">L46-L45</f>
        <v>-0.20952785307422062</v>
      </c>
      <c r="N46" s="243">
        <f t="shared" ref="N46" si="491">ROUND((L46-L34)/L34*100,2)</f>
        <v>5.36</v>
      </c>
      <c r="O46" s="542">
        <f t="shared" ref="O46" si="492">AVERAGE(L44:L46)</f>
        <v>101.14373592904958</v>
      </c>
      <c r="P46" s="359">
        <f t="shared" ref="P46" si="493">O46-O45</f>
        <v>-0.10078480314666649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47">
        <f>結果表!Q44</f>
        <v>99.25684097431656</v>
      </c>
    </row>
    <row r="47" spans="1:30">
      <c r="A47" s="2232">
        <v>44409</v>
      </c>
      <c r="B47" s="2672">
        <f>結果表!C45</f>
        <v>100.80969438044892</v>
      </c>
      <c r="C47" s="699">
        <f t="shared" ref="C47" si="497">B47-B46</f>
        <v>-6.297222590107765E-2</v>
      </c>
      <c r="D47" s="699">
        <f t="shared" ref="D47" si="498">ROUND((B47-B35)/B35*100,2)</f>
        <v>3.95</v>
      </c>
      <c r="E47" s="542">
        <f t="shared" ref="E47" si="499">AVERAGE(B45:B47)</f>
        <v>100.86222590794689</v>
      </c>
      <c r="F47" s="359">
        <f t="shared" ref="F47" si="500">E47-E46</f>
        <v>-1.492154384520461E-2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47">
        <f>結果表!K45</f>
        <v>98.875710211788615</v>
      </c>
      <c r="K47" s="2589">
        <v>44409</v>
      </c>
      <c r="L47" s="2547">
        <f>結果表!I45</f>
        <v>100.75714067387838</v>
      </c>
      <c r="M47" s="52">
        <f t="shared" ref="M47" si="504">L47-L46</f>
        <v>-0.20838471877601705</v>
      </c>
      <c r="N47" s="243">
        <f t="shared" ref="N47" si="505">ROUND((L47-L35)/L35*100,2)</f>
        <v>4.5</v>
      </c>
      <c r="O47" s="542">
        <f t="shared" ref="O47" si="506">AVERAGE(L45:L47)</f>
        <v>100.96590643742047</v>
      </c>
      <c r="P47" s="359">
        <f t="shared" ref="P47" si="507">O47-O46</f>
        <v>-0.17782949162911166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47">
        <f>結果表!Q45</f>
        <v>99.270524135445385</v>
      </c>
    </row>
    <row r="48" spans="1:30">
      <c r="A48" s="2232">
        <v>44440</v>
      </c>
      <c r="B48" s="2672">
        <f>結果表!C46</f>
        <v>100.77964877952806</v>
      </c>
      <c r="C48" s="699">
        <f t="shared" ref="C48" si="511">B48-B47</f>
        <v>-3.0045600920857396E-2</v>
      </c>
      <c r="D48" s="699">
        <f t="shared" ref="D48" si="512">ROUND((B48-B36)/B36*100,2)</f>
        <v>3.25</v>
      </c>
      <c r="E48" s="542">
        <f t="shared" ref="E48" si="513">AVERAGE(B46:B48)</f>
        <v>100.820669922109</v>
      </c>
      <c r="F48" s="359">
        <f t="shared" ref="F48" si="514">E48-E47</f>
        <v>-4.1555985837888443E-2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47">
        <f>結果表!K46</f>
        <v>98.752211283893928</v>
      </c>
      <c r="K48" s="2589">
        <v>44440</v>
      </c>
      <c r="L48" s="2547">
        <f>結果表!I46</f>
        <v>100.62578006436678</v>
      </c>
      <c r="M48" s="52">
        <f t="shared" ref="M48" si="518">L48-L47</f>
        <v>-0.13136060951160289</v>
      </c>
      <c r="N48" s="243">
        <f t="shared" ref="N48" si="519">ROUND((L48-L36)/L36*100,2)</f>
        <v>3.51</v>
      </c>
      <c r="O48" s="542">
        <f t="shared" ref="O48" si="520">AVERAGE(L46:L48)</f>
        <v>100.78281537696652</v>
      </c>
      <c r="P48" s="359">
        <f t="shared" ref="P48" si="521">O48-O47</f>
        <v>-0.18309106045394685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47">
        <f>結果表!Q46</f>
        <v>99.304895744128828</v>
      </c>
    </row>
    <row r="49" spans="1:30">
      <c r="A49" s="2232">
        <v>44470</v>
      </c>
      <c r="B49" s="2672">
        <f>結果表!C47</f>
        <v>100.83668991040517</v>
      </c>
      <c r="C49" s="699">
        <f t="shared" ref="C49" si="525">B49-B48</f>
        <v>5.7041130877109936E-2</v>
      </c>
      <c r="D49" s="699">
        <f t="shared" ref="D49" si="526">ROUND((B49-B37)/B37*100,2)</f>
        <v>2.65</v>
      </c>
      <c r="E49" s="542">
        <f t="shared" ref="E49" si="527">AVERAGE(B47:B49)</f>
        <v>100.80867769012737</v>
      </c>
      <c r="F49" s="359">
        <f t="shared" ref="F49" si="528">E49-E48</f>
        <v>-1.1992231981636792E-2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547">
        <f>結果表!K47</f>
        <v>98.700644615820039</v>
      </c>
      <c r="K49" s="2589">
        <v>44470</v>
      </c>
      <c r="L49" s="2547">
        <f>結果表!I47</f>
        <v>100.6331111849869</v>
      </c>
      <c r="M49" s="52">
        <f t="shared" ref="M49" si="532">L49-L48</f>
        <v>7.3311206201225332E-3</v>
      </c>
      <c r="N49" s="243">
        <f t="shared" ref="N49" si="533">ROUND((L49-L37)/L37*100,2)</f>
        <v>2.66</v>
      </c>
      <c r="O49" s="542">
        <f t="shared" ref="O49" si="534">AVERAGE(L47:L49)</f>
        <v>100.67201064107735</v>
      </c>
      <c r="P49" s="359">
        <f t="shared" ref="P49" si="535">O49-O48</f>
        <v>-0.11080473588917528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47">
        <f>結果表!Q47</f>
        <v>99.37188189038784</v>
      </c>
    </row>
    <row r="50" spans="1:30">
      <c r="A50" s="2232">
        <v>44501</v>
      </c>
      <c r="B50" s="2672">
        <f>結果表!C48</f>
        <v>100.9932072865825</v>
      </c>
      <c r="C50" s="699">
        <f t="shared" ref="C50" si="539">B50-B49</f>
        <v>0.15651737617733374</v>
      </c>
      <c r="D50" s="699">
        <f t="shared" ref="D50" si="540">ROUND((B50-B38)/B38*100,2)</f>
        <v>2.21</v>
      </c>
      <c r="E50" s="542">
        <f t="shared" ref="E50" si="541">AVERAGE(B48:B50)</f>
        <v>100.86984865883858</v>
      </c>
      <c r="F50" s="359">
        <f t="shared" ref="F50" si="542">E50-E49</f>
        <v>6.1170968711209639E-2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547">
        <f>結果表!K48</f>
        <v>98.728295062158352</v>
      </c>
      <c r="K50" s="2589">
        <v>44501</v>
      </c>
      <c r="L50" s="2547">
        <f>結果表!I48</f>
        <v>100.76227240939897</v>
      </c>
      <c r="M50" s="52">
        <f t="shared" ref="M50" si="546">L50-L49</f>
        <v>0.12916122441207278</v>
      </c>
      <c r="N50" s="243">
        <f t="shared" ref="N50" si="547">ROUND((L50-L38)/L38*100,2)</f>
        <v>1.97</v>
      </c>
      <c r="O50" s="542">
        <f t="shared" ref="O50" si="548">AVERAGE(L48:L50)</f>
        <v>100.67372121958421</v>
      </c>
      <c r="P50" s="359">
        <f t="shared" ref="P50" si="549">O50-O49</f>
        <v>1.7105785068594059E-3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47">
        <f>結果表!Q48</f>
        <v>99.464805717215441</v>
      </c>
    </row>
    <row r="51" spans="1:30">
      <c r="A51" s="2232">
        <v>44531</v>
      </c>
      <c r="B51" s="2673">
        <f>結果表!C49</f>
        <v>101.21583015209977</v>
      </c>
      <c r="C51" s="699">
        <f t="shared" ref="C51:C52" si="553">B51-B50</f>
        <v>0.22262286551726618</v>
      </c>
      <c r="D51" s="699">
        <f t="shared" ref="D51:D52" si="554">ROUND((B51-B39)/B39*100,2)</f>
        <v>1.88</v>
      </c>
      <c r="E51" s="542">
        <f t="shared" ref="E51:E52" si="555">AVERAGE(B49:B51)</f>
        <v>101.0152424496958</v>
      </c>
      <c r="F51" s="359">
        <f t="shared" ref="F51:F52" si="556">E51-E50</f>
        <v>0.14539379085722715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548">
        <f>結果表!K49</f>
        <v>98.841902369543206</v>
      </c>
      <c r="K51" s="2589">
        <v>44531</v>
      </c>
      <c r="L51" s="2548">
        <f>結果表!I49</f>
        <v>100.9348957925088</v>
      </c>
      <c r="M51" s="52">
        <f t="shared" ref="M51:M52" si="560">L51-L50</f>
        <v>0.17262338310982273</v>
      </c>
      <c r="N51" s="243">
        <f t="shared" ref="N51:N52" si="561">ROUND((L51-L39)/L39*100,2)</f>
        <v>1.38</v>
      </c>
      <c r="O51" s="542">
        <f t="shared" ref="O51:O52" si="562">AVERAGE(L49:L51)</f>
        <v>100.77675979563155</v>
      </c>
      <c r="P51" s="359">
        <f t="shared" ref="P51:P52" si="563">O51-O50</f>
        <v>0.10303857604733935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48">
        <f>結果表!Q49</f>
        <v>99.561118033753388</v>
      </c>
      <c r="AD51" s="305" t="s">
        <v>271</v>
      </c>
    </row>
    <row r="52" spans="1:30">
      <c r="A52" s="2231">
        <v>44562</v>
      </c>
      <c r="B52" s="2672">
        <f>結果表!C50</f>
        <v>101.49642703285753</v>
      </c>
      <c r="C52" s="547">
        <f t="shared" si="553"/>
        <v>0.28059688075775568</v>
      </c>
      <c r="D52" s="245">
        <f t="shared" si="554"/>
        <v>1.7</v>
      </c>
      <c r="E52" s="548">
        <f t="shared" si="555"/>
        <v>101.2351548238466</v>
      </c>
      <c r="F52" s="553">
        <f t="shared" si="556"/>
        <v>0.21991237415079468</v>
      </c>
      <c r="G52" s="549">
        <f t="shared" si="557"/>
        <v>1</v>
      </c>
      <c r="H52" s="554">
        <f t="shared" si="558"/>
        <v>3</v>
      </c>
      <c r="I52" s="2544" t="str">
        <f t="shared" si="559"/>
        <v xml:space="preserve">改善 </v>
      </c>
      <c r="J52" s="2547">
        <f>結果表!K50</f>
        <v>99.050537812592708</v>
      </c>
      <c r="K52" s="2640">
        <v>44562</v>
      </c>
      <c r="L52" s="2547">
        <f>結果表!I50</f>
        <v>101.13958507946549</v>
      </c>
      <c r="M52" s="547">
        <f t="shared" si="560"/>
        <v>0.20468928695669319</v>
      </c>
      <c r="N52" s="245">
        <f t="shared" si="561"/>
        <v>0.91</v>
      </c>
      <c r="O52" s="548">
        <f t="shared" si="562"/>
        <v>100.94558442712442</v>
      </c>
      <c r="P52" s="553">
        <f t="shared" si="563"/>
        <v>0.16882463149286764</v>
      </c>
      <c r="Q52" s="549">
        <f t="shared" si="564"/>
        <v>1</v>
      </c>
      <c r="R52" s="554">
        <f t="shared" si="565"/>
        <v>3</v>
      </c>
      <c r="S52" s="2544" t="str">
        <f t="shared" si="566"/>
        <v xml:space="preserve">改善 </v>
      </c>
      <c r="T52" s="2547">
        <f>結果表!Q50</f>
        <v>99.667152475135168</v>
      </c>
    </row>
    <row r="53" spans="1:30">
      <c r="A53" s="2232">
        <v>44593</v>
      </c>
      <c r="B53" s="2672">
        <f>結果表!C51</f>
        <v>101.77444313916286</v>
      </c>
      <c r="C53" s="52">
        <f t="shared" ref="C53" si="567">B53-B52</f>
        <v>0.27801610630532991</v>
      </c>
      <c r="D53" s="243">
        <f t="shared" ref="D53" si="568">ROUND((B53-B41)/B41*100,2)</f>
        <v>1.6</v>
      </c>
      <c r="E53" s="542">
        <f t="shared" ref="E53" si="569">AVERAGE(B51:B53)</f>
        <v>101.49556677470673</v>
      </c>
      <c r="F53" s="359">
        <f t="shared" ref="F53" si="570">E53-E52</f>
        <v>0.26041195086013147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47">
        <f>結果表!K51</f>
        <v>99.318178638663625</v>
      </c>
      <c r="K53" s="2589">
        <v>44593</v>
      </c>
      <c r="L53" s="2547">
        <f>結果表!I51</f>
        <v>101.31780406138455</v>
      </c>
      <c r="M53" s="52">
        <f t="shared" ref="M53" si="574">L53-L52</f>
        <v>0.17821898191905916</v>
      </c>
      <c r="N53" s="243">
        <f t="shared" ref="N53" si="575">ROUND((L53-L41)/L41*100,2)</f>
        <v>0.57999999999999996</v>
      </c>
      <c r="O53" s="542">
        <f t="shared" ref="O53" si="576">AVERAGE(L51:L53)</f>
        <v>101.13076164445295</v>
      </c>
      <c r="P53" s="359">
        <f t="shared" ref="P53" si="577">O53-O52</f>
        <v>0.18517721732852976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47">
        <f>結果表!Q51</f>
        <v>99.779588542780502</v>
      </c>
    </row>
    <row r="54" spans="1:30">
      <c r="A54" s="2232">
        <v>44621</v>
      </c>
      <c r="B54" s="2672">
        <f>結果表!C52</f>
        <v>102.04963256100812</v>
      </c>
      <c r="C54" s="52">
        <f t="shared" ref="C54" si="581">B54-B53</f>
        <v>0.27518942184526907</v>
      </c>
      <c r="D54" s="243">
        <f t="shared" ref="D54" si="582">ROUND((B54-B42)/B42*100,2)</f>
        <v>1.55</v>
      </c>
      <c r="E54" s="542">
        <f t="shared" ref="E54" si="583">AVERAGE(B52:B54)</f>
        <v>101.77350091100949</v>
      </c>
      <c r="F54" s="359">
        <f t="shared" ref="F54" si="584">E54-E53</f>
        <v>0.2779341363027612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47">
        <f>結果表!K52</f>
        <v>99.59876518548586</v>
      </c>
      <c r="K54" s="2589">
        <v>44621</v>
      </c>
      <c r="L54" s="2547">
        <f>結果表!I52</f>
        <v>101.4868813334254</v>
      </c>
      <c r="M54" s="52">
        <f t="shared" ref="M54" si="588">L54-L53</f>
        <v>0.16907727204085177</v>
      </c>
      <c r="N54" s="243">
        <f t="shared" ref="N54" si="589">ROUND((L54-L42)/L42*100,2)</f>
        <v>0.4</v>
      </c>
      <c r="O54" s="542">
        <f t="shared" ref="O54" si="590">AVERAGE(L52:L54)</f>
        <v>101.31475682475848</v>
      </c>
      <c r="P54" s="359">
        <f t="shared" ref="P54" si="591">O54-O53</f>
        <v>0.18399518030552997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47">
        <f>結果表!Q52</f>
        <v>99.895173773510678</v>
      </c>
    </row>
    <row r="55" spans="1:30">
      <c r="A55" s="2232">
        <v>44652</v>
      </c>
      <c r="B55" s="2672">
        <f>結果表!C53</f>
        <v>102.26971462747622</v>
      </c>
      <c r="C55" s="52">
        <f t="shared" ref="C55" si="595">B55-B54</f>
        <v>0.22008206646809469</v>
      </c>
      <c r="D55" s="243">
        <f t="shared" ref="D55" si="596">ROUND((B55-B43)/B43*100,2)</f>
        <v>1.54</v>
      </c>
      <c r="E55" s="542">
        <f t="shared" ref="E55" si="597">AVERAGE(B53:B55)</f>
        <v>102.03126344254906</v>
      </c>
      <c r="F55" s="359">
        <f t="shared" ref="F55" si="598">E55-E54</f>
        <v>0.2577625315395693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47">
        <f>結果表!K53</f>
        <v>99.89643365436514</v>
      </c>
      <c r="K55" s="2589">
        <v>44652</v>
      </c>
      <c r="L55" s="2547">
        <f>結果表!I53</f>
        <v>101.59621531136982</v>
      </c>
      <c r="M55" s="52">
        <f t="shared" ref="M55" si="602">L55-L54</f>
        <v>0.10933397794441646</v>
      </c>
      <c r="N55" s="243">
        <f t="shared" ref="N55" si="603">ROUND((L55-L43)/L43*100,2)</f>
        <v>0.32</v>
      </c>
      <c r="O55" s="542">
        <f t="shared" ref="O55" si="604">AVERAGE(L53:L55)</f>
        <v>101.46696690205992</v>
      </c>
      <c r="P55" s="359">
        <f t="shared" ref="P55" si="605">O55-O54</f>
        <v>0.1522100773014472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47">
        <f>結果表!Q53</f>
        <v>100.02015010909926</v>
      </c>
    </row>
    <row r="56" spans="1:30">
      <c r="A56" s="2232">
        <v>44682</v>
      </c>
      <c r="B56" s="2672">
        <f>結果表!C54</f>
        <v>102.41483956333514</v>
      </c>
      <c r="C56" s="52">
        <f t="shared" ref="C56" si="609">B56-B55</f>
        <v>0.14512493585891661</v>
      </c>
      <c r="D56" s="243">
        <f t="shared" ref="D56" si="610">ROUND((B56-B44)/B44*100,2)</f>
        <v>1.55</v>
      </c>
      <c r="E56" s="542">
        <f t="shared" ref="E56" si="611">AVERAGE(B54:B56)</f>
        <v>102.24472891727316</v>
      </c>
      <c r="F56" s="359">
        <f t="shared" ref="F56" si="612">E56-E55</f>
        <v>0.21346547472410293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47">
        <f>結果表!K54</f>
        <v>100.2043096711092</v>
      </c>
      <c r="K56" s="2589">
        <v>44682</v>
      </c>
      <c r="L56" s="2547">
        <f>結果表!I54</f>
        <v>101.62905346329308</v>
      </c>
      <c r="M56" s="52">
        <f t="shared" ref="M56" si="616">L56-L55</f>
        <v>3.2838151923257897E-2</v>
      </c>
      <c r="N56" s="243">
        <f t="shared" ref="N56" si="617">ROUND((L56-L44)/L44*100,2)</f>
        <v>0.33</v>
      </c>
      <c r="O56" s="542">
        <f t="shared" ref="O56" si="618">AVERAGE(L54:L56)</f>
        <v>101.57071670269609</v>
      </c>
      <c r="P56" s="359">
        <f t="shared" ref="P56" si="619">O56-O55</f>
        <v>0.1037498006361659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47">
        <f>結果表!Q54</f>
        <v>100.16672290384382</v>
      </c>
    </row>
    <row r="57" spans="1:30">
      <c r="A57" s="2232">
        <v>44713</v>
      </c>
      <c r="B57" s="2672">
        <f>結果表!C55</f>
        <v>102.48979389368721</v>
      </c>
      <c r="C57" s="52">
        <f t="shared" ref="C57:C58" si="623">B57-B56</f>
        <v>7.4954330352070997E-2</v>
      </c>
      <c r="D57" s="243">
        <f t="shared" ref="D57:D58" si="624">ROUND((B57-B45)/B45*100,2)</f>
        <v>1.57</v>
      </c>
      <c r="E57" s="542">
        <f t="shared" ref="E57:E58" si="625">AVERAGE(B55:B57)</f>
        <v>102.39144936149951</v>
      </c>
      <c r="F57" s="359">
        <f t="shared" ref="F57:F58" si="626">E57-E56</f>
        <v>0.14672044422634656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47">
        <f>結果表!K55</f>
        <v>100.53032225034852</v>
      </c>
      <c r="K57" s="2589">
        <v>44713</v>
      </c>
      <c r="L57" s="2547">
        <f>結果表!I55</f>
        <v>101.6206728944932</v>
      </c>
      <c r="M57" s="52">
        <f t="shared" ref="M57:M58" si="630">L57-L56</f>
        <v>-8.380568799879029E-3</v>
      </c>
      <c r="N57" s="243">
        <f t="shared" ref="N57:N58" si="631">ROUND((L57-L45)/L45*100,2)</f>
        <v>0.44</v>
      </c>
      <c r="O57" s="542">
        <f t="shared" ref="O57:O58" si="632">AVERAGE(L55:L57)</f>
        <v>101.61531388971871</v>
      </c>
      <c r="P57" s="359">
        <f t="shared" ref="P57:P58" si="633">O57-O56</f>
        <v>4.4597187022617391E-2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47">
        <f>結果表!Q55</f>
        <v>100.3660120889348</v>
      </c>
    </row>
    <row r="58" spans="1:30">
      <c r="A58" s="2232">
        <v>44743</v>
      </c>
      <c r="B58" s="2672">
        <f>結果表!C56</f>
        <v>102.41834879823449</v>
      </c>
      <c r="C58" s="52">
        <f t="shared" si="623"/>
        <v>-7.14450954527166E-2</v>
      </c>
      <c r="D58" s="243">
        <f t="shared" si="624"/>
        <v>1.53</v>
      </c>
      <c r="E58" s="542">
        <f t="shared" si="625"/>
        <v>102.44099408508561</v>
      </c>
      <c r="F58" s="359">
        <f t="shared" si="626"/>
        <v>4.9544723586095074E-2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47">
        <f>結果表!K56</f>
        <v>100.83848601227702</v>
      </c>
      <c r="K58" s="2589">
        <v>44743</v>
      </c>
      <c r="L58" s="2547">
        <f>結果表!I56</f>
        <v>101.55257104544066</v>
      </c>
      <c r="M58" s="52">
        <f t="shared" si="630"/>
        <v>-6.810184905253891E-2</v>
      </c>
      <c r="N58" s="243">
        <f t="shared" si="631"/>
        <v>0.57999999999999996</v>
      </c>
      <c r="O58" s="542">
        <f t="shared" si="632"/>
        <v>101.60076580107564</v>
      </c>
      <c r="P58" s="359">
        <f t="shared" si="633"/>
        <v>-1.4548088643067558E-2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47">
        <f>結果表!Q56</f>
        <v>100.56176058892605</v>
      </c>
    </row>
    <row r="59" spans="1:30">
      <c r="A59" s="2232">
        <v>44774</v>
      </c>
      <c r="B59" s="2672">
        <f>結果表!C57</f>
        <v>102.20788241605258</v>
      </c>
      <c r="C59" s="52">
        <f t="shared" ref="C59" si="637">B59-B58</f>
        <v>-0.21046638218190594</v>
      </c>
      <c r="D59" s="243">
        <f t="shared" ref="D59" si="638">ROUND((B59-B47)/B47*100,2)</f>
        <v>1.39</v>
      </c>
      <c r="E59" s="542">
        <f t="shared" ref="E59" si="639">AVERAGE(B57:B59)</f>
        <v>102.37200836932476</v>
      </c>
      <c r="F59" s="359">
        <f t="shared" ref="F59" si="640">E59-E58</f>
        <v>-6.8985715760845778E-2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47">
        <f>結果表!K57</f>
        <v>101.09606182691361</v>
      </c>
      <c r="K59" s="2589">
        <v>44774</v>
      </c>
      <c r="L59" s="2547">
        <f>結果表!I57</f>
        <v>101.42136439850653</v>
      </c>
      <c r="M59" s="52">
        <f t="shared" ref="M59" si="644">L59-L58</f>
        <v>-0.13120664693413175</v>
      </c>
      <c r="N59" s="243">
        <f t="shared" ref="N59" si="645">ROUND((L59-L47)/L47*100,2)</f>
        <v>0.66</v>
      </c>
      <c r="O59" s="542">
        <f t="shared" ref="O59" si="646">AVERAGE(L57:L59)</f>
        <v>101.53153611281346</v>
      </c>
      <c r="P59" s="359">
        <f t="shared" ref="P59" si="647">O59-O58</f>
        <v>-6.9229688262183231E-2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47">
        <f>結果表!Q57</f>
        <v>100.71198314857882</v>
      </c>
    </row>
    <row r="60" spans="1:30">
      <c r="A60" s="2232">
        <v>44805</v>
      </c>
      <c r="B60" s="2672">
        <f>結果表!C58</f>
        <v>101.85198431392079</v>
      </c>
      <c r="C60" s="52">
        <f t="shared" ref="C60" si="651">B60-B59</f>
        <v>-0.35589810213178907</v>
      </c>
      <c r="D60" s="243">
        <f t="shared" ref="D60" si="652">ROUND((B60-B48)/B48*100,2)</f>
        <v>1.06</v>
      </c>
      <c r="E60" s="542">
        <f t="shared" ref="E60" si="653">AVERAGE(B58:B60)</f>
        <v>102.1594051760693</v>
      </c>
      <c r="F60" s="359">
        <f t="shared" ref="F60" si="654">E60-E59</f>
        <v>-0.21260319325546106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47">
        <f>結果表!K58</f>
        <v>101.27079354109853</v>
      </c>
      <c r="K60" s="2589">
        <v>44805</v>
      </c>
      <c r="L60" s="2547">
        <f>結果表!I58</f>
        <v>101.1898039097259</v>
      </c>
      <c r="M60" s="52">
        <f t="shared" ref="M60" si="658">L60-L59</f>
        <v>-0.23156048878063018</v>
      </c>
      <c r="N60" s="243">
        <f t="shared" ref="N60" si="659">ROUND((L60-L48)/L48*100,2)</f>
        <v>0.56000000000000005</v>
      </c>
      <c r="O60" s="542">
        <f t="shared" ref="O60" si="660">AVERAGE(L58:L60)</f>
        <v>101.38791311789105</v>
      </c>
      <c r="P60" s="359">
        <f t="shared" ref="P60" si="661">O60-O59</f>
        <v>-0.14362299492240993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47">
        <f>結果表!Q58</f>
        <v>100.795355624083</v>
      </c>
    </row>
    <row r="61" spans="1:30">
      <c r="A61" s="2232">
        <v>44835</v>
      </c>
      <c r="B61" s="2672">
        <f>結果表!C59</f>
        <v>101.41597048549781</v>
      </c>
      <c r="C61" s="52">
        <f t="shared" ref="C61" si="665">B61-B60</f>
        <v>-0.43601382842298619</v>
      </c>
      <c r="D61" s="243">
        <f t="shared" ref="D61" si="666">ROUND((B61-B49)/B49*100,2)</f>
        <v>0.56999999999999995</v>
      </c>
      <c r="E61" s="542">
        <f t="shared" ref="E61" si="667">AVERAGE(B59:B61)</f>
        <v>101.82527907182373</v>
      </c>
      <c r="F61" s="359">
        <f t="shared" ref="F61" si="668">E61-E60</f>
        <v>-0.33412610424556988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47">
        <f>結果表!K59</f>
        <v>101.33179326229946</v>
      </c>
      <c r="K61" s="2589">
        <v>44835</v>
      </c>
      <c r="L61" s="2547">
        <f>結果表!I59</f>
        <v>100.90394733403129</v>
      </c>
      <c r="M61" s="52">
        <f t="shared" ref="M61" si="672">L61-L60</f>
        <v>-0.28585657569460921</v>
      </c>
      <c r="N61" s="243">
        <f t="shared" ref="N61" si="673">ROUND((L61-L49)/L49*100,2)</f>
        <v>0.27</v>
      </c>
      <c r="O61" s="542">
        <f t="shared" ref="O61" si="674">AVERAGE(L59:L61)</f>
        <v>101.17170521408791</v>
      </c>
      <c r="P61" s="359">
        <f t="shared" ref="P61" si="675">O61-O60</f>
        <v>-0.21620790380313792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47">
        <f>結果表!Q59</f>
        <v>100.81541112068041</v>
      </c>
    </row>
    <row r="62" spans="1:30">
      <c r="A62" s="2232">
        <v>44866</v>
      </c>
      <c r="B62" s="2672">
        <f>結果表!C60</f>
        <v>100.97449330020567</v>
      </c>
      <c r="C62" s="52">
        <f t="shared" ref="C62" si="679">B62-B61</f>
        <v>-0.4414771852921433</v>
      </c>
      <c r="D62" s="243">
        <f t="shared" ref="D62" si="680">ROUND((B62-B50)/B50*100,2)</f>
        <v>-0.02</v>
      </c>
      <c r="E62" s="542">
        <f t="shared" ref="E62" si="681">AVERAGE(B60:B62)</f>
        <v>101.41414936654142</v>
      </c>
      <c r="F62" s="359">
        <f t="shared" ref="F62" si="682">E62-E61</f>
        <v>-0.41112970528230619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47">
        <f>結果表!K60</f>
        <v>101.28212070538707</v>
      </c>
      <c r="K62" s="2589">
        <v>44866</v>
      </c>
      <c r="L62" s="2547">
        <f>結果表!I60</f>
        <v>100.61707663385067</v>
      </c>
      <c r="M62" s="52">
        <f t="shared" ref="M62" si="686">L62-L61</f>
        <v>-0.28687070018061434</v>
      </c>
      <c r="N62" s="243">
        <f t="shared" ref="N62" si="687">ROUND((L62-L50)/L50*100,2)</f>
        <v>-0.14000000000000001</v>
      </c>
      <c r="O62" s="542">
        <f t="shared" ref="O62" si="688">AVERAGE(L60:L62)</f>
        <v>100.90360929253596</v>
      </c>
      <c r="P62" s="359">
        <f t="shared" ref="P62" si="689">O62-O61</f>
        <v>-0.2680959215519465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47">
        <f>結果表!Q60</f>
        <v>100.77614854695669</v>
      </c>
    </row>
    <row r="63" spans="1:30">
      <c r="A63" s="2549">
        <v>44896</v>
      </c>
      <c r="B63" s="2672">
        <f>結果表!C61</f>
        <v>100.55564855456147</v>
      </c>
      <c r="C63" s="550">
        <f t="shared" ref="C63:C64" si="693">B63-B62</f>
        <v>-0.41884474564419349</v>
      </c>
      <c r="D63" s="246">
        <f t="shared" ref="D63:D64" si="694">ROUND((B63-B51)/B51*100,2)</f>
        <v>-0.65</v>
      </c>
      <c r="E63" s="551">
        <f t="shared" ref="E63:E64" si="695">AVERAGE(B61:B63)</f>
        <v>100.98203744675499</v>
      </c>
      <c r="F63" s="544">
        <f t="shared" ref="F63:F64" si="696">E63-E62</f>
        <v>-0.43211191978643626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47">
        <f>結果表!K61</f>
        <v>101.13093818140877</v>
      </c>
      <c r="K63" s="2641">
        <v>44896</v>
      </c>
      <c r="L63" s="2547">
        <f>結果表!I61</f>
        <v>100.34901125254306</v>
      </c>
      <c r="M63" s="550">
        <f t="shared" ref="M63:M64" si="700">L63-L62</f>
        <v>-0.26806538130760771</v>
      </c>
      <c r="N63" s="246">
        <f t="shared" ref="N63:N64" si="701">ROUND((L63-L51)/L51*100,2)</f>
        <v>-0.57999999999999996</v>
      </c>
      <c r="O63" s="551">
        <f t="shared" ref="O63:O64" si="702">AVERAGE(L61:L63)</f>
        <v>100.62334507347499</v>
      </c>
      <c r="P63" s="544">
        <f t="shared" ref="P63:P64" si="703">O63-O62</f>
        <v>-0.28026421906096743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47">
        <f>結果表!Q61</f>
        <v>100.67761111251328</v>
      </c>
    </row>
    <row r="64" spans="1:30">
      <c r="A64" s="2232">
        <v>44927</v>
      </c>
      <c r="B64" s="2671">
        <f>結果表!C62</f>
        <v>100.22236576727181</v>
      </c>
      <c r="C64" s="699">
        <f t="shared" si="693"/>
        <v>-0.33328278728966154</v>
      </c>
      <c r="D64" s="243">
        <f t="shared" si="694"/>
        <v>-1.26</v>
      </c>
      <c r="E64" s="359">
        <f t="shared" si="695"/>
        <v>100.58416920734631</v>
      </c>
      <c r="F64" s="359">
        <f t="shared" si="696"/>
        <v>-0.39786823940868032</v>
      </c>
      <c r="G64" s="361">
        <f t="shared" si="697"/>
        <v>-1</v>
      </c>
      <c r="H64" s="361">
        <f t="shared" si="698"/>
        <v>-3</v>
      </c>
      <c r="I64" s="2543" t="str">
        <f t="shared" si="699"/>
        <v xml:space="preserve">悪化 </v>
      </c>
      <c r="J64" s="2546">
        <f>結果表!K62</f>
        <v>100.91034246144321</v>
      </c>
      <c r="K64" s="2589">
        <v>44927</v>
      </c>
      <c r="L64" s="2546">
        <f>結果表!I62</f>
        <v>100.14860954330777</v>
      </c>
      <c r="M64" s="699">
        <f t="shared" si="700"/>
        <v>-0.20040170923529388</v>
      </c>
      <c r="N64" s="243">
        <f t="shared" si="701"/>
        <v>-0.98</v>
      </c>
      <c r="O64" s="359">
        <f t="shared" si="702"/>
        <v>100.3715658099005</v>
      </c>
      <c r="P64" s="359">
        <f t="shared" si="703"/>
        <v>-0.2517792635744911</v>
      </c>
      <c r="Q64" s="361">
        <f t="shared" si="704"/>
        <v>-1</v>
      </c>
      <c r="R64" s="361">
        <f t="shared" si="705"/>
        <v>-3</v>
      </c>
      <c r="S64" s="2543" t="str">
        <f t="shared" si="706"/>
        <v xml:space="preserve">悪化 </v>
      </c>
      <c r="T64" s="2546">
        <f>結果表!Q62</f>
        <v>100.54547816033771</v>
      </c>
    </row>
    <row r="65" spans="1:20">
      <c r="A65" s="2232">
        <v>44958</v>
      </c>
      <c r="B65" s="2672">
        <f>結果表!C63</f>
        <v>100.01025269548302</v>
      </c>
      <c r="C65" s="699">
        <f t="shared" ref="C65" si="707">B65-B64</f>
        <v>-0.21211307178879224</v>
      </c>
      <c r="D65" s="243">
        <f t="shared" ref="D65" si="708">ROUND((B65-B53)/B53*100,2)</f>
        <v>-1.73</v>
      </c>
      <c r="E65" s="359">
        <f t="shared" ref="E65" si="709">AVERAGE(B63:B65)</f>
        <v>100.26275567243876</v>
      </c>
      <c r="F65" s="359">
        <f t="shared" ref="F65" si="710">E65-E64</f>
        <v>-0.32141353490754909</v>
      </c>
      <c r="G65" s="361">
        <f t="shared" ref="G65" si="711">IF(F65&lt;0,-1,1)</f>
        <v>-1</v>
      </c>
      <c r="H65" s="361">
        <f t="shared" ref="H65" si="712">SUM(G63:G65)</f>
        <v>-3</v>
      </c>
      <c r="I65" s="2543" t="str">
        <f t="shared" ref="I65" si="713">IF(H65=-3,"悪化 ",IF(H65=3,"改善 "," ---"))</f>
        <v xml:space="preserve">悪化 </v>
      </c>
      <c r="J65" s="2547">
        <f>結果表!K63</f>
        <v>100.69130535179804</v>
      </c>
      <c r="K65" s="2589">
        <v>44958</v>
      </c>
      <c r="L65" s="2547">
        <f>結果表!I63</f>
        <v>100.02622428918988</v>
      </c>
      <c r="M65" s="699">
        <f t="shared" ref="M65" si="714">L65-L64</f>
        <v>-0.12238525411788714</v>
      </c>
      <c r="N65" s="243">
        <f t="shared" ref="N65" si="715">ROUND((L65-L53)/L53*100,2)</f>
        <v>-1.27</v>
      </c>
      <c r="O65" s="359">
        <f t="shared" ref="O65" si="716">AVERAGE(L63:L65)</f>
        <v>100.17461502834691</v>
      </c>
      <c r="P65" s="359">
        <f t="shared" ref="P65" si="717">O65-O64</f>
        <v>-0.19695078155359624</v>
      </c>
      <c r="Q65" s="361">
        <f t="shared" ref="Q65" si="718">IF(P65&lt;0,-1,1)</f>
        <v>-1</v>
      </c>
      <c r="R65" s="361">
        <f t="shared" ref="R65" si="719">SUM(Q63:Q65)</f>
        <v>-3</v>
      </c>
      <c r="S65" s="2543" t="str">
        <f t="shared" ref="S65" si="720">IF(R65=-3,"悪化 ",IF(R65=3,"改善 "," ---"))</f>
        <v xml:space="preserve">悪化 </v>
      </c>
      <c r="T65" s="2547">
        <f>結果表!Q63</f>
        <v>100.44615822621374</v>
      </c>
    </row>
    <row r="66" spans="1:20">
      <c r="A66" s="2232">
        <v>44986</v>
      </c>
      <c r="B66" s="2672">
        <f>結果表!C64</f>
        <v>99.890913616155387</v>
      </c>
      <c r="C66" s="699">
        <f t="shared" ref="C66" si="721">B66-B65</f>
        <v>-0.11933907932763077</v>
      </c>
      <c r="D66" s="243">
        <f t="shared" ref="D66" si="722">ROUND((B66-B54)/B54*100,2)</f>
        <v>-2.12</v>
      </c>
      <c r="E66" s="359">
        <f t="shared" ref="E66" si="723">AVERAGE(B64:B66)</f>
        <v>100.04117735963673</v>
      </c>
      <c r="F66" s="359">
        <f t="shared" ref="F66" si="724">E66-E65</f>
        <v>-0.22157831280202345</v>
      </c>
      <c r="G66" s="361">
        <f t="shared" ref="G66" si="725">IF(F66&lt;0,-1,1)</f>
        <v>-1</v>
      </c>
      <c r="H66" s="361">
        <f t="shared" ref="H66" si="726">SUM(G64:G66)</f>
        <v>-3</v>
      </c>
      <c r="I66" s="2543" t="str">
        <f t="shared" ref="I66" si="727">IF(H66=-3,"悪化 ",IF(H66=3,"改善 "," ---"))</f>
        <v xml:space="preserve">悪化 </v>
      </c>
      <c r="J66" s="2547">
        <f>結果表!K64</f>
        <v>100.5049581929799</v>
      </c>
      <c r="K66" s="2589">
        <v>44986</v>
      </c>
      <c r="L66" s="2547">
        <f>結果表!I64</f>
        <v>99.956737920441967</v>
      </c>
      <c r="M66" s="699">
        <f t="shared" ref="M66" si="728">L66-L65</f>
        <v>-6.9486368747917027E-2</v>
      </c>
      <c r="N66" s="243">
        <f t="shared" ref="N66" si="729">ROUND((L66-L54)/L54*100,2)</f>
        <v>-1.51</v>
      </c>
      <c r="O66" s="359">
        <f t="shared" ref="O66" si="730">AVERAGE(L64:L66)</f>
        <v>100.04385725097988</v>
      </c>
      <c r="P66" s="359">
        <f t="shared" ref="P66" si="731">O66-O65</f>
        <v>-0.13075777736702321</v>
      </c>
      <c r="Q66" s="361">
        <f t="shared" ref="Q66" si="732">IF(P66&lt;0,-1,1)</f>
        <v>-1</v>
      </c>
      <c r="R66" s="361">
        <f t="shared" ref="R66" si="733">SUM(Q64:Q66)</f>
        <v>-3</v>
      </c>
      <c r="S66" s="2543" t="str">
        <f t="shared" ref="S66" si="734">IF(R66=-3,"悪化 ",IF(R66=3,"改善 "," ---"))</f>
        <v xml:space="preserve">悪化 </v>
      </c>
      <c r="T66" s="2547">
        <f>結果表!Q64</f>
        <v>100.40803452608557</v>
      </c>
    </row>
    <row r="67" spans="1:20">
      <c r="A67" s="2232">
        <v>45017</v>
      </c>
      <c r="B67" s="2672">
        <f>結果表!C65</f>
        <v>99.817745180148577</v>
      </c>
      <c r="C67" s="699">
        <f t="shared" ref="C67" si="735">B67-B66</f>
        <v>-7.3168436006810111E-2</v>
      </c>
      <c r="D67" s="243">
        <f t="shared" ref="D67" si="736">ROUND((B67-B55)/B55*100,2)</f>
        <v>-2.4</v>
      </c>
      <c r="E67" s="359">
        <f t="shared" ref="E67" si="737">AVERAGE(B65:B67)</f>
        <v>99.906303830595661</v>
      </c>
      <c r="F67" s="359">
        <f t="shared" ref="F67" si="738">E67-E66</f>
        <v>-0.13487352904107297</v>
      </c>
      <c r="G67" s="361">
        <f t="shared" ref="G67" si="739">IF(F67&lt;0,-1,1)</f>
        <v>-1</v>
      </c>
      <c r="H67" s="361">
        <f t="shared" ref="H67" si="740">SUM(G65:G67)</f>
        <v>-3</v>
      </c>
      <c r="I67" s="2543" t="str">
        <f t="shared" ref="I67" si="741">IF(H67=-3,"悪化 ",IF(H67=3,"改善 "," ---"))</f>
        <v xml:space="preserve">悪化 </v>
      </c>
      <c r="J67" s="2547">
        <f>結果表!K65</f>
        <v>100.35601217348997</v>
      </c>
      <c r="K67" s="2589">
        <v>45017</v>
      </c>
      <c r="L67" s="2547">
        <f>結果表!I65</f>
        <v>99.91656210664361</v>
      </c>
      <c r="M67" s="699">
        <f t="shared" ref="M67" si="742">L67-L66</f>
        <v>-4.017581379835633E-2</v>
      </c>
      <c r="N67" s="243">
        <f t="shared" ref="N67" si="743">ROUND((L67-L55)/L55*100,2)</f>
        <v>-1.65</v>
      </c>
      <c r="O67" s="359">
        <f t="shared" ref="O67" si="744">AVERAGE(L65:L67)</f>
        <v>99.966508105425149</v>
      </c>
      <c r="P67" s="359">
        <f t="shared" ref="P67" si="745">O67-O66</f>
        <v>-7.7349145554734378E-2</v>
      </c>
      <c r="Q67" s="361">
        <f t="shared" ref="Q67" si="746">IF(P67&lt;0,-1,1)</f>
        <v>-1</v>
      </c>
      <c r="R67" s="361">
        <f t="shared" ref="R67" si="747">SUM(Q65:Q67)</f>
        <v>-3</v>
      </c>
      <c r="S67" s="2543" t="str">
        <f t="shared" ref="S67" si="748">IF(R67=-3,"悪化 ",IF(R67=3,"改善 "," ---"))</f>
        <v xml:space="preserve">悪化 </v>
      </c>
      <c r="T67" s="2547">
        <f>結果表!Q65</f>
        <v>100.41543942141271</v>
      </c>
    </row>
    <row r="68" spans="1:20">
      <c r="A68" s="2232">
        <v>45047</v>
      </c>
      <c r="B68" s="2672">
        <f>結果表!C66</f>
        <v>99.75785817218393</v>
      </c>
      <c r="C68" s="699">
        <f t="shared" ref="C68" si="749">B68-B67</f>
        <v>-5.988700796464741E-2</v>
      </c>
      <c r="D68" s="243">
        <f t="shared" ref="D68" si="750">ROUND((B68-B56)/B56*100,2)</f>
        <v>-2.59</v>
      </c>
      <c r="E68" s="359">
        <f t="shared" ref="E68" si="751">AVERAGE(B66:B68)</f>
        <v>99.822172322829303</v>
      </c>
      <c r="F68" s="359">
        <f t="shared" ref="F68" si="752">E68-E67</f>
        <v>-8.4131507766358027E-2</v>
      </c>
      <c r="G68" s="361">
        <f t="shared" ref="G68" si="753">IF(F68&lt;0,-1,1)</f>
        <v>-1</v>
      </c>
      <c r="H68" s="361">
        <f t="shared" ref="H68" si="754">SUM(G66:G68)</f>
        <v>-3</v>
      </c>
      <c r="I68" s="2543" t="str">
        <f t="shared" ref="I68" si="755">IF(H68=-3,"悪化 ",IF(H68=3,"改善 "," ---"))</f>
        <v xml:space="preserve">悪化 </v>
      </c>
      <c r="J68" s="2547">
        <f>結果表!K66</f>
        <v>100.26207162202799</v>
      </c>
      <c r="K68" s="2589">
        <v>45047</v>
      </c>
      <c r="L68" s="2547">
        <f>結果表!I66</f>
        <v>99.892824725186998</v>
      </c>
      <c r="M68" s="699">
        <f t="shared" ref="M68" si="756">L68-L67</f>
        <v>-2.3737381456612638E-2</v>
      </c>
      <c r="N68" s="243">
        <f t="shared" ref="N68" si="757">ROUND((L68-L56)/L56*100,2)</f>
        <v>-1.71</v>
      </c>
      <c r="O68" s="359">
        <f t="shared" ref="O68" si="758">AVERAGE(L66:L68)</f>
        <v>99.922041584090849</v>
      </c>
      <c r="P68" s="359">
        <f t="shared" ref="P68" si="759">O68-O67</f>
        <v>-4.4466521334300069E-2</v>
      </c>
      <c r="Q68" s="361">
        <f t="shared" ref="Q68" si="760">IF(P68&lt;0,-1,1)</f>
        <v>-1</v>
      </c>
      <c r="R68" s="361">
        <f t="shared" ref="R68" si="761">SUM(Q66:Q68)</f>
        <v>-3</v>
      </c>
      <c r="S68" s="2543" t="str">
        <f t="shared" ref="S68" si="762">IF(R68=-3,"悪化 ",IF(R68=3,"改善 "," ---"))</f>
        <v xml:space="preserve">悪化 </v>
      </c>
      <c r="T68" s="2547">
        <f>結果表!Q66</f>
        <v>100.45373210860821</v>
      </c>
    </row>
    <row r="69" spans="1:20">
      <c r="A69" s="2232">
        <v>45078</v>
      </c>
      <c r="B69" s="2672">
        <f>結果表!C67</f>
        <v>99.701132754389263</v>
      </c>
      <c r="C69" s="699">
        <f t="shared" ref="C69" si="763">B69-B68</f>
        <v>-5.6725417794666555E-2</v>
      </c>
      <c r="D69" s="243">
        <f t="shared" ref="D69" si="764">ROUND((B69-B57)/B57*100,2)</f>
        <v>-2.72</v>
      </c>
      <c r="E69" s="359">
        <f t="shared" ref="E69" si="765">AVERAGE(B67:B69)</f>
        <v>99.758912035573928</v>
      </c>
      <c r="F69" s="359">
        <f t="shared" ref="F69" si="766">E69-E68</f>
        <v>-6.3260287255374692E-2</v>
      </c>
      <c r="G69" s="361">
        <f t="shared" ref="G69" si="767">IF(F69&lt;0,-1,1)</f>
        <v>-1</v>
      </c>
      <c r="H69" s="361">
        <f t="shared" ref="H69" si="768">SUM(G67:G69)</f>
        <v>-3</v>
      </c>
      <c r="I69" s="2543" t="str">
        <f t="shared" ref="I69" si="769">IF(H69=-3,"悪化 ",IF(H69=3,"改善 "," ---"))</f>
        <v xml:space="preserve">悪化 </v>
      </c>
      <c r="J69" s="2547">
        <f>結果表!K67</f>
        <v>100.17758212027505</v>
      </c>
      <c r="K69" s="2589">
        <v>45078</v>
      </c>
      <c r="L69" s="2547">
        <f>結果表!I67</f>
        <v>99.884703102597044</v>
      </c>
      <c r="M69" s="699">
        <f t="shared" ref="M69" si="770">L69-L68</f>
        <v>-8.1216225899538586E-3</v>
      </c>
      <c r="N69" s="243">
        <f t="shared" ref="N69" si="771">ROUND((L69-L57)/L57*100,2)</f>
        <v>-1.71</v>
      </c>
      <c r="O69" s="359">
        <f t="shared" ref="O69" si="772">AVERAGE(L67:L69)</f>
        <v>99.89802997814256</v>
      </c>
      <c r="P69" s="359">
        <f t="shared" ref="P69" si="773">O69-O68</f>
        <v>-2.4011605948288661E-2</v>
      </c>
      <c r="Q69" s="361">
        <f t="shared" ref="Q69" si="774">IF(P69&lt;0,-1,1)</f>
        <v>-1</v>
      </c>
      <c r="R69" s="361">
        <f t="shared" ref="R69" si="775">SUM(Q67:Q69)</f>
        <v>-3</v>
      </c>
      <c r="S69" s="2543" t="str">
        <f t="shared" ref="S69" si="776">IF(R69=-3,"悪化 ",IF(R69=3,"改善 "," ---"))</f>
        <v xml:space="preserve">悪化 </v>
      </c>
      <c r="T69" s="2547">
        <f>結果表!Q67</f>
        <v>100.5010502925589</v>
      </c>
    </row>
    <row r="70" spans="1:20">
      <c r="A70" s="2232">
        <v>45108</v>
      </c>
      <c r="B70" s="2672">
        <f>結果表!C68</f>
        <v>99.64255684030725</v>
      </c>
      <c r="C70" s="699">
        <f t="shared" ref="C70" si="777">B70-B69</f>
        <v>-5.8575914082013014E-2</v>
      </c>
      <c r="D70" s="243">
        <f t="shared" ref="D70" si="778">ROUND((B70-B58)/B58*100,2)</f>
        <v>-2.71</v>
      </c>
      <c r="E70" s="359">
        <f t="shared" ref="E70" si="779">AVERAGE(B68:B70)</f>
        <v>99.700515922293491</v>
      </c>
      <c r="F70" s="359">
        <f t="shared" ref="F70" si="780">E70-E69</f>
        <v>-5.8396113280437589E-2</v>
      </c>
      <c r="G70" s="361">
        <f t="shared" ref="G70" si="781">IF(F70&lt;0,-1,1)</f>
        <v>-1</v>
      </c>
      <c r="H70" s="361">
        <f t="shared" ref="H70" si="782">SUM(G68:G70)</f>
        <v>-3</v>
      </c>
      <c r="I70" s="2543" t="str">
        <f t="shared" ref="I70" si="783">IF(H70=-3,"悪化 ",IF(H70=3,"改善 "," ---"))</f>
        <v xml:space="preserve">悪化 </v>
      </c>
      <c r="J70" s="2547">
        <f>結果表!K68</f>
        <v>100.02693018757219</v>
      </c>
      <c r="K70" s="2589">
        <v>45108</v>
      </c>
      <c r="L70" s="2547">
        <f>結果表!I68</f>
        <v>99.878604331191099</v>
      </c>
      <c r="M70" s="699">
        <f t="shared" ref="M70" si="784">L70-L69</f>
        <v>-6.0987714059450582E-3</v>
      </c>
      <c r="N70" s="243">
        <f t="shared" ref="N70" si="785">ROUND((L70-L58)/L58*100,2)</f>
        <v>-1.65</v>
      </c>
      <c r="O70" s="359">
        <f t="shared" ref="O70" si="786">AVERAGE(L68:L70)</f>
        <v>99.885377386325047</v>
      </c>
      <c r="P70" s="359">
        <f t="shared" ref="P70" si="787">O70-O69</f>
        <v>-1.2652591817513326E-2</v>
      </c>
      <c r="Q70" s="361">
        <f t="shared" ref="Q70" si="788">IF(P70&lt;0,-1,1)</f>
        <v>-1</v>
      </c>
      <c r="R70" s="361">
        <f t="shared" ref="R70" si="789">SUM(Q68:Q70)</f>
        <v>-3</v>
      </c>
      <c r="S70" s="2543" t="str">
        <f t="shared" ref="S70" si="790">IF(R70=-3,"悪化 ",IF(R70=3,"改善 "," ---"))</f>
        <v xml:space="preserve">悪化 </v>
      </c>
      <c r="T70" s="2547">
        <f>結果表!Q68</f>
        <v>100.53920829367102</v>
      </c>
    </row>
    <row r="71" spans="1:20">
      <c r="A71" s="2232">
        <v>45139</v>
      </c>
      <c r="B71" s="2672">
        <f>結果表!C69</f>
        <v>99.575831079485752</v>
      </c>
      <c r="C71" s="699">
        <f t="shared" ref="C71" si="791">B71-B70</f>
        <v>-6.672576082149817E-2</v>
      </c>
      <c r="D71" s="243">
        <f t="shared" ref="D71" si="792">ROUND((B71-B59)/B59*100,2)</f>
        <v>-2.58</v>
      </c>
      <c r="E71" s="359">
        <f t="shared" ref="E71" si="793">AVERAGE(B69:B71)</f>
        <v>99.639840224727422</v>
      </c>
      <c r="F71" s="359">
        <f t="shared" ref="F71" si="794">E71-E70</f>
        <v>-6.067569756606872E-2</v>
      </c>
      <c r="G71" s="361">
        <f t="shared" ref="G71" si="795">IF(F71&lt;0,-1,1)</f>
        <v>-1</v>
      </c>
      <c r="H71" s="361">
        <f t="shared" ref="H71" si="796">SUM(G69:G71)</f>
        <v>-3</v>
      </c>
      <c r="I71" s="2543" t="str">
        <f t="shared" ref="I71" si="797">IF(H71=-3,"悪化 ",IF(H71=3,"改善 "," ---"))</f>
        <v xml:space="preserve">悪化 </v>
      </c>
      <c r="J71" s="2547">
        <f>結果表!K69</f>
        <v>99.871578533355148</v>
      </c>
      <c r="K71" s="2589">
        <v>45139</v>
      </c>
      <c r="L71" s="2547">
        <f>結果表!I69</f>
        <v>99.846178835758863</v>
      </c>
      <c r="M71" s="699">
        <f t="shared" ref="M71" si="798">L71-L70</f>
        <v>-3.2425495432235607E-2</v>
      </c>
      <c r="N71" s="243">
        <f t="shared" ref="N71" si="799">ROUND((L71-L59)/L59*100,2)</f>
        <v>-1.55</v>
      </c>
      <c r="O71" s="359">
        <f t="shared" ref="O71" si="800">AVERAGE(L69:L71)</f>
        <v>99.869828756515673</v>
      </c>
      <c r="P71" s="359">
        <f t="shared" ref="P71" si="801">O71-O70</f>
        <v>-1.5548629809373438E-2</v>
      </c>
      <c r="Q71" s="361">
        <f t="shared" ref="Q71" si="802">IF(P71&lt;0,-1,1)</f>
        <v>-1</v>
      </c>
      <c r="R71" s="361">
        <f t="shared" ref="R71" si="803">SUM(Q69:Q71)</f>
        <v>-3</v>
      </c>
      <c r="S71" s="2543" t="str">
        <f t="shared" ref="S71" si="804">IF(R71=-3,"悪化 ",IF(R71=3,"改善 "," ---"))</f>
        <v xml:space="preserve">悪化 </v>
      </c>
      <c r="T71" s="2547">
        <f>結果表!Q69</f>
        <v>100.57274272371163</v>
      </c>
    </row>
    <row r="72" spans="1:20">
      <c r="A72" s="2232">
        <v>45170</v>
      </c>
      <c r="B72" s="2672">
        <f>結果表!C70</f>
        <v>99.473051321155907</v>
      </c>
      <c r="C72" s="699">
        <f t="shared" ref="C72" si="805">B72-B71</f>
        <v>-0.10277975832984509</v>
      </c>
      <c r="D72" s="243">
        <f t="shared" ref="D72" si="806">ROUND((B72-B60)/B60*100,2)</f>
        <v>-2.34</v>
      </c>
      <c r="E72" s="359">
        <f t="shared" ref="E72" si="807">AVERAGE(B70:B72)</f>
        <v>99.563813080316308</v>
      </c>
      <c r="F72" s="359">
        <f t="shared" ref="F72" si="808">E72-E71</f>
        <v>-7.6027144411114023E-2</v>
      </c>
      <c r="G72" s="361">
        <f t="shared" ref="G72" si="809">IF(F72&lt;0,-1,1)</f>
        <v>-1</v>
      </c>
      <c r="H72" s="361">
        <f t="shared" ref="H72" si="810">SUM(G70:G72)</f>
        <v>-3</v>
      </c>
      <c r="I72" s="2543" t="str">
        <f t="shared" ref="I72" si="811">IF(H72=-3,"悪化 ",IF(H72=3,"改善 "," ---"))</f>
        <v xml:space="preserve">悪化 </v>
      </c>
      <c r="J72" s="2547">
        <f>結果表!K70</f>
        <v>99.746963146809108</v>
      </c>
      <c r="K72" s="2589">
        <v>45170</v>
      </c>
      <c r="L72" s="2547">
        <f>結果表!I70</f>
        <v>99.742176640665519</v>
      </c>
      <c r="M72" s="699">
        <f t="shared" ref="M72" si="812">L72-L71</f>
        <v>-0.10400219509334363</v>
      </c>
      <c r="N72" s="243">
        <f t="shared" ref="N72" si="813">ROUND((L72-L60)/L60*100,2)</f>
        <v>-1.43</v>
      </c>
      <c r="O72" s="359">
        <f t="shared" ref="O72" si="814">AVERAGE(L70:L72)</f>
        <v>99.822319935871818</v>
      </c>
      <c r="P72" s="359">
        <f t="shared" ref="P72" si="815">O72-O71</f>
        <v>-4.7508820643855643E-2</v>
      </c>
      <c r="Q72" s="361">
        <f t="shared" ref="Q72" si="816">IF(P72&lt;0,-1,1)</f>
        <v>-1</v>
      </c>
      <c r="R72" s="361">
        <f t="shared" ref="R72" si="817">SUM(Q70:Q72)</f>
        <v>-3</v>
      </c>
      <c r="S72" s="2543" t="str">
        <f t="shared" ref="S72" si="818">IF(R72=-3,"悪化 ",IF(R72=3,"改善 "," ---"))</f>
        <v xml:space="preserve">悪化 </v>
      </c>
      <c r="T72" s="2547">
        <f>結果表!Q70</f>
        <v>100.58785094372247</v>
      </c>
    </row>
    <row r="73" spans="1:20">
      <c r="A73" s="2232">
        <v>45200</v>
      </c>
      <c r="B73" s="2672">
        <f>結果表!C71</f>
        <v>99.358832814896928</v>
      </c>
      <c r="C73" s="699">
        <f t="shared" ref="C73" si="819">B73-B72</f>
        <v>-0.11421850625897889</v>
      </c>
      <c r="D73" s="243">
        <f t="shared" ref="D73" si="820">ROUND((B73-B61)/B61*100,2)</f>
        <v>-2.0299999999999998</v>
      </c>
      <c r="E73" s="359">
        <f t="shared" ref="E73" si="821">AVERAGE(B71:B73)</f>
        <v>99.469238405179524</v>
      </c>
      <c r="F73" s="359">
        <f t="shared" ref="F73" si="822">E73-E72</f>
        <v>-9.4574675136783526E-2</v>
      </c>
      <c r="G73" s="361">
        <f t="shared" ref="G73" si="823">IF(F73&lt;0,-1,1)</f>
        <v>-1</v>
      </c>
      <c r="H73" s="361">
        <f t="shared" ref="H73" si="824">SUM(G71:G73)</f>
        <v>-3</v>
      </c>
      <c r="I73" s="2543" t="str">
        <f t="shared" ref="I73" si="825">IF(H73=-3,"悪化 ",IF(H73=3,"改善 "," ---"))</f>
        <v xml:space="preserve">悪化 </v>
      </c>
      <c r="J73" s="2547">
        <f>結果表!K71</f>
        <v>99.672764796817489</v>
      </c>
      <c r="K73" s="2589">
        <v>45200</v>
      </c>
      <c r="L73" s="2547">
        <f>結果表!I71</f>
        <v>99.60255996711625</v>
      </c>
      <c r="M73" s="699">
        <f t="shared" ref="M73" si="826">L73-L72</f>
        <v>-0.13961667354926988</v>
      </c>
      <c r="N73" s="243">
        <f t="shared" ref="N73" si="827">ROUND((L73-L61)/L61*100,2)</f>
        <v>-1.29</v>
      </c>
      <c r="O73" s="359">
        <f t="shared" ref="O73" si="828">AVERAGE(L71:L73)</f>
        <v>99.730305147846877</v>
      </c>
      <c r="P73" s="359">
        <f t="shared" ref="P73" si="829">O73-O72</f>
        <v>-9.2014788024940231E-2</v>
      </c>
      <c r="Q73" s="361">
        <f t="shared" ref="Q73" si="830">IF(P73&lt;0,-1,1)</f>
        <v>-1</v>
      </c>
      <c r="R73" s="361">
        <f t="shared" ref="R73" si="831">SUM(Q71:Q73)</f>
        <v>-3</v>
      </c>
      <c r="S73" s="2543" t="str">
        <f t="shared" ref="S73" si="832">IF(R73=-3,"悪化 ",IF(R73=3,"改善 "," ---"))</f>
        <v xml:space="preserve">悪化 </v>
      </c>
      <c r="T73" s="2547">
        <f>結果表!Q71</f>
        <v>100.56587402921303</v>
      </c>
    </row>
    <row r="74" spans="1:20">
      <c r="A74" s="2232">
        <v>45231</v>
      </c>
      <c r="B74" s="2672">
        <f>結果表!C72</f>
        <v>99.237015938444074</v>
      </c>
      <c r="C74" s="699">
        <f t="shared" ref="C74" si="833">B74-B73</f>
        <v>-0.12181687645285422</v>
      </c>
      <c r="D74" s="243">
        <f t="shared" ref="D74" si="834">ROUND((B74-B62)/B62*100,2)</f>
        <v>-1.72</v>
      </c>
      <c r="E74" s="359">
        <f t="shared" ref="E74" si="835">AVERAGE(B72:B74)</f>
        <v>99.356300024832308</v>
      </c>
      <c r="F74" s="359">
        <f t="shared" ref="F74" si="836">E74-E73</f>
        <v>-0.11293838034721659</v>
      </c>
      <c r="G74" s="361">
        <f t="shared" ref="G74" si="837">IF(F74&lt;0,-1,1)</f>
        <v>-1</v>
      </c>
      <c r="H74" s="361">
        <f t="shared" ref="H74" si="838">SUM(G72:G74)</f>
        <v>-3</v>
      </c>
      <c r="I74" s="2543" t="str">
        <f t="shared" ref="I74" si="839">IF(H74=-3,"悪化 ",IF(H74=3,"改善 "," ---"))</f>
        <v xml:space="preserve">悪化 </v>
      </c>
      <c r="J74" s="2547">
        <f>結果表!K72</f>
        <v>99.656666960139134</v>
      </c>
      <c r="K74" s="2589">
        <v>45231</v>
      </c>
      <c r="L74" s="2547">
        <f>結果表!I72</f>
        <v>99.447779067664882</v>
      </c>
      <c r="M74" s="699">
        <f t="shared" ref="M74" si="840">L74-L73</f>
        <v>-0.1547808994513673</v>
      </c>
      <c r="N74" s="243">
        <f t="shared" ref="N74" si="841">ROUND((L74-L62)/L62*100,2)</f>
        <v>-1.1599999999999999</v>
      </c>
      <c r="O74" s="359">
        <f t="shared" ref="O74" si="842">AVERAGE(L72:L74)</f>
        <v>99.597505225148893</v>
      </c>
      <c r="P74" s="359">
        <f t="shared" ref="P74" si="843">O74-O73</f>
        <v>-0.13279992269798413</v>
      </c>
      <c r="Q74" s="361">
        <f t="shared" ref="Q74" si="844">IF(P74&lt;0,-1,1)</f>
        <v>-1</v>
      </c>
      <c r="R74" s="361">
        <f t="shared" ref="R74" si="845">SUM(Q72:Q74)</f>
        <v>-3</v>
      </c>
      <c r="S74" s="2543" t="str">
        <f t="shared" ref="S74" si="846">IF(R74=-3,"悪化 ",IF(R74=3,"改善 "," ---"))</f>
        <v xml:space="preserve">悪化 </v>
      </c>
      <c r="T74" s="2547">
        <f>結果表!Q72</f>
        <v>100.52470484218463</v>
      </c>
    </row>
    <row r="75" spans="1:20">
      <c r="A75" s="2232">
        <v>45261</v>
      </c>
      <c r="B75" s="2673">
        <f>結果表!C73</f>
        <v>99.130956752382218</v>
      </c>
      <c r="C75" s="699">
        <f t="shared" ref="C75" si="847">B75-B74</f>
        <v>-0.10605918606185583</v>
      </c>
      <c r="D75" s="243">
        <f t="shared" ref="D75" si="848">ROUND((B75-B63)/B63*100,2)</f>
        <v>-1.42</v>
      </c>
      <c r="E75" s="359">
        <f t="shared" ref="E75" si="849">AVERAGE(B73:B75)</f>
        <v>99.242268501907731</v>
      </c>
      <c r="F75" s="359">
        <f t="shared" ref="F75" si="850">E75-E74</f>
        <v>-0.11403152292457719</v>
      </c>
      <c r="G75" s="361">
        <f t="shared" ref="G75" si="851">IF(F75&lt;0,-1,1)</f>
        <v>-1</v>
      </c>
      <c r="H75" s="361">
        <f t="shared" ref="H75" si="852">SUM(G73:G75)</f>
        <v>-3</v>
      </c>
      <c r="I75" s="2543" t="str">
        <f t="shared" ref="I75" si="853">IF(H75=-3,"悪化 ",IF(H75=3,"改善 "," ---"))</f>
        <v xml:space="preserve">悪化 </v>
      </c>
      <c r="J75" s="2548">
        <f>結果表!K73</f>
        <v>99.688148885324949</v>
      </c>
      <c r="K75" s="2589">
        <v>45261</v>
      </c>
      <c r="L75" s="2548">
        <f>結果表!I73</f>
        <v>99.304586349097463</v>
      </c>
      <c r="M75" s="699">
        <f t="shared" ref="M75" si="854">L75-L74</f>
        <v>-0.14319271856741977</v>
      </c>
      <c r="N75" s="243">
        <f t="shared" ref="N75" si="855">ROUND((L75-L63)/L63*100,2)</f>
        <v>-1.04</v>
      </c>
      <c r="O75" s="359">
        <f t="shared" ref="O75" si="856">AVERAGE(L73:L75)</f>
        <v>99.451641794626198</v>
      </c>
      <c r="P75" s="359">
        <f t="shared" ref="P75" si="857">O75-O74</f>
        <v>-0.14586343052269513</v>
      </c>
      <c r="Q75" s="361">
        <f t="shared" ref="Q75" si="858">IF(P75&lt;0,-1,1)</f>
        <v>-1</v>
      </c>
      <c r="R75" s="361">
        <f t="shared" ref="R75" si="859">SUM(Q73:Q75)</f>
        <v>-3</v>
      </c>
      <c r="S75" s="2543" t="str">
        <f t="shared" ref="S75" si="860">IF(R75=-3,"悪化 ",IF(R75=3,"改善 "," ---"))</f>
        <v xml:space="preserve">悪化 </v>
      </c>
      <c r="T75" s="2548">
        <f>結果表!Q73</f>
        <v>100.47321466002973</v>
      </c>
    </row>
    <row r="76" spans="1:20">
      <c r="A76" s="2231">
        <v>45292</v>
      </c>
      <c r="B76" s="2672">
        <f>結果表!C74</f>
        <v>99.053885450553224</v>
      </c>
      <c r="C76" s="547">
        <f t="shared" ref="C76" si="861">B76-B75</f>
        <v>-7.707130182899391E-2</v>
      </c>
      <c r="D76" s="245">
        <f t="shared" ref="D76" si="862">ROUND((B76-B64)/B64*100,2)</f>
        <v>-1.17</v>
      </c>
      <c r="E76" s="548">
        <f t="shared" ref="E76" si="863">AVERAGE(B74:B76)</f>
        <v>99.140619380459839</v>
      </c>
      <c r="F76" s="553">
        <f t="shared" ref="F76" si="864">E76-E75</f>
        <v>-0.10164912144789184</v>
      </c>
      <c r="G76" s="549">
        <f t="shared" ref="G76" si="865">IF(F76&lt;0,-1,1)</f>
        <v>-1</v>
      </c>
      <c r="H76" s="554">
        <f t="shared" ref="H76" si="866">SUM(G74:G76)</f>
        <v>-3</v>
      </c>
      <c r="I76" s="2544" t="str">
        <f t="shared" ref="I76" si="867">IF(H76=-3,"悪化 ",IF(H76=3,"改善 "," ---"))</f>
        <v xml:space="preserve">悪化 </v>
      </c>
      <c r="J76" s="2547">
        <f>結果表!K74</f>
        <v>99.73330015488952</v>
      </c>
      <c r="K76" s="2640">
        <v>45292</v>
      </c>
      <c r="L76" s="2547">
        <f>結果表!I74</f>
        <v>99.19316816875434</v>
      </c>
      <c r="M76" s="547">
        <f t="shared" ref="M76" si="868">L76-L75</f>
        <v>-0.11141818034312223</v>
      </c>
      <c r="N76" s="245">
        <f t="shared" ref="N76" si="869">ROUND((L76-L64)/L64*100,2)</f>
        <v>-0.95</v>
      </c>
      <c r="O76" s="548">
        <f t="shared" ref="O76" si="870">AVERAGE(L74:L76)</f>
        <v>99.315177861838905</v>
      </c>
      <c r="P76" s="553">
        <f t="shared" ref="P76" si="871">O76-O75</f>
        <v>-0.13646393278729363</v>
      </c>
      <c r="Q76" s="549">
        <f t="shared" ref="Q76" si="872">IF(P76&lt;0,-1,1)</f>
        <v>-1</v>
      </c>
      <c r="R76" s="554">
        <f t="shared" ref="R76" si="873">SUM(Q74:Q76)</f>
        <v>-3</v>
      </c>
      <c r="S76" s="2544" t="str">
        <f t="shared" ref="S76" si="874">IF(R76=-3,"悪化 ",IF(R76=3,"改善 "," ---"))</f>
        <v xml:space="preserve">悪化 </v>
      </c>
      <c r="T76" s="2547">
        <f>結果表!Q74</f>
        <v>100.40165095843845</v>
      </c>
    </row>
    <row r="77" spans="1:20">
      <c r="A77" s="2232">
        <v>45323</v>
      </c>
      <c r="B77" s="2672">
        <f>結果表!C75</f>
        <v>99.072235402344731</v>
      </c>
      <c r="C77" s="52">
        <f t="shared" ref="C77" si="875">B77-B76</f>
        <v>1.8349951791506669E-2</v>
      </c>
      <c r="D77" s="243">
        <f t="shared" ref="D77" si="876">ROUND((B77-B65)/B65*100,2)</f>
        <v>-0.94</v>
      </c>
      <c r="E77" s="542">
        <f t="shared" ref="E77" si="877">AVERAGE(B75:B77)</f>
        <v>99.085692535093401</v>
      </c>
      <c r="F77" s="359">
        <f t="shared" ref="F77" si="878">E77-E76</f>
        <v>-5.4926845366438215E-2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47">
        <f>結果表!K75</f>
        <v>99.803711013073595</v>
      </c>
      <c r="K77" s="2589">
        <v>45323</v>
      </c>
      <c r="L77" s="2547">
        <f>結果表!I75</f>
        <v>99.217152873600298</v>
      </c>
      <c r="M77" s="52">
        <f t="shared" ref="M77" si="882">L77-L76</f>
        <v>2.3984704845958049E-2</v>
      </c>
      <c r="N77" s="243">
        <f t="shared" ref="N77" si="883">ROUND((L77-L65)/L65*100,2)</f>
        <v>-0.81</v>
      </c>
      <c r="O77" s="542">
        <f t="shared" ref="O77" si="884">AVERAGE(L75:L77)</f>
        <v>99.238302463817377</v>
      </c>
      <c r="P77" s="359">
        <f t="shared" ref="P77" si="885">O77-O76</f>
        <v>-7.6875398021527985E-2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47">
        <f>結果表!Q75</f>
        <v>100.32993320998722</v>
      </c>
    </row>
    <row r="78" spans="1:20">
      <c r="A78" s="2232">
        <v>45352</v>
      </c>
      <c r="B78" s="2672">
        <f>結果表!C76</f>
        <v>99.190434325755831</v>
      </c>
      <c r="C78" s="52">
        <f t="shared" ref="C78" si="889">B78-B77</f>
        <v>0.11819892341110005</v>
      </c>
      <c r="D78" s="243">
        <f t="shared" ref="D78" si="890">ROUND((B78-B66)/B66*100,2)</f>
        <v>-0.7</v>
      </c>
      <c r="E78" s="542">
        <f t="shared" ref="E78" si="891">AVERAGE(B76:B78)</f>
        <v>99.105518392884576</v>
      </c>
      <c r="F78" s="359">
        <f t="shared" ref="F78" si="892">E78-E77</f>
        <v>1.9825857791175849E-2</v>
      </c>
      <c r="G78" s="360">
        <f t="shared" ref="G78" si="893">IF(F78&lt;0,-1,1)</f>
        <v>1</v>
      </c>
      <c r="H78" s="361">
        <f t="shared" ref="H78" si="894">SUM(G76:G78)</f>
        <v>-1</v>
      </c>
      <c r="I78" s="362" t="str">
        <f t="shared" ref="I78" si="895">IF(H78=-3,"悪化 ",IF(H78=3,"改善 "," ---"))</f>
        <v xml:space="preserve"> ---</v>
      </c>
      <c r="J78" s="2547">
        <f>結果表!K76</f>
        <v>99.869234378952115</v>
      </c>
      <c r="K78" s="2589">
        <v>45352</v>
      </c>
      <c r="L78" s="2547">
        <f>結果表!I76</f>
        <v>99.375500988160169</v>
      </c>
      <c r="M78" s="52">
        <f t="shared" ref="M78" si="896">L78-L77</f>
        <v>0.15834811455987108</v>
      </c>
      <c r="N78" s="243">
        <f t="shared" ref="N78" si="897">ROUND((L78-L66)/L66*100,2)</f>
        <v>-0.57999999999999996</v>
      </c>
      <c r="O78" s="542">
        <f t="shared" ref="O78" si="898">AVERAGE(L76:L78)</f>
        <v>99.261940676838265</v>
      </c>
      <c r="P78" s="359">
        <f t="shared" ref="P78" si="899">O78-O77</f>
        <v>2.3638213020888088E-2</v>
      </c>
      <c r="Q78" s="360">
        <f t="shared" ref="Q78" si="900">IF(P78&lt;0,-1,1)</f>
        <v>1</v>
      </c>
      <c r="R78" s="361">
        <f t="shared" ref="R78" si="901">SUM(Q76:Q78)</f>
        <v>-1</v>
      </c>
      <c r="S78" s="362" t="str">
        <f t="shared" ref="S78" si="902">IF(R78=-3,"悪化 ",IF(R78=3,"改善 "," ---"))</f>
        <v xml:space="preserve"> ---</v>
      </c>
      <c r="T78" s="2547">
        <f>結果表!Q76</f>
        <v>100.26190550380127</v>
      </c>
    </row>
    <row r="79" spans="1:20">
      <c r="A79" s="2232">
        <v>45383</v>
      </c>
      <c r="B79" s="2672">
        <f>結果表!C77</f>
        <v>99.386871546597632</v>
      </c>
      <c r="C79" s="52">
        <f t="shared" ref="C79" si="903">B79-B78</f>
        <v>0.19643722084180126</v>
      </c>
      <c r="D79" s="243">
        <f t="shared" ref="D79" si="904">ROUND((B79-B67)/B67*100,2)</f>
        <v>-0.43</v>
      </c>
      <c r="E79" s="542">
        <f t="shared" ref="E79" si="905">AVERAGE(B77:B79)</f>
        <v>99.216513758232736</v>
      </c>
      <c r="F79" s="359">
        <f t="shared" ref="F79" si="906">E79-E78</f>
        <v>0.11099536534815968</v>
      </c>
      <c r="G79" s="360">
        <f t="shared" ref="G79" si="907">IF(F79&lt;0,-1,1)</f>
        <v>1</v>
      </c>
      <c r="H79" s="361">
        <f t="shared" ref="H79" si="908">SUM(G77:G79)</f>
        <v>1</v>
      </c>
      <c r="I79" s="362" t="str">
        <f t="shared" ref="I79" si="909">IF(H79=-3,"悪化 ",IF(H79=3,"改善 "," ---"))</f>
        <v xml:space="preserve"> ---</v>
      </c>
      <c r="J79" s="2547">
        <f>結果表!K77</f>
        <v>99.928628052892293</v>
      </c>
      <c r="K79" s="2589">
        <v>45383</v>
      </c>
      <c r="L79" s="2547">
        <f>結果表!I77</f>
        <v>99.647382215963404</v>
      </c>
      <c r="M79" s="52">
        <f t="shared" ref="M79" si="910">L79-L78</f>
        <v>0.27188122780323454</v>
      </c>
      <c r="N79" s="243">
        <f t="shared" ref="N79" si="911">ROUND((L79-L67)/L67*100,2)</f>
        <v>-0.27</v>
      </c>
      <c r="O79" s="542">
        <f t="shared" ref="O79" si="912">AVERAGE(L77:L79)</f>
        <v>99.413345359241291</v>
      </c>
      <c r="P79" s="359">
        <f t="shared" ref="P79" si="913">O79-O78</f>
        <v>0.15140468240302596</v>
      </c>
      <c r="Q79" s="360">
        <f t="shared" ref="Q79" si="914">IF(P79&lt;0,-1,1)</f>
        <v>1</v>
      </c>
      <c r="R79" s="361">
        <f t="shared" ref="R79" si="915">SUM(Q77:Q79)</f>
        <v>1</v>
      </c>
      <c r="S79" s="362" t="str">
        <f t="shared" ref="S79" si="916">IF(R79=-3,"悪化 ",IF(R79=3,"改善 "," ---"))</f>
        <v xml:space="preserve"> ---</v>
      </c>
      <c r="T79" s="2547">
        <f>結果表!Q77</f>
        <v>100.19993455829714</v>
      </c>
    </row>
    <row r="80" spans="1:20">
      <c r="A80" s="2232">
        <v>45413</v>
      </c>
      <c r="B80" s="2672">
        <f>結果表!C78</f>
        <v>99.564387870823182</v>
      </c>
      <c r="C80" s="52">
        <f t="shared" ref="C80" si="917">B80-B79</f>
        <v>0.17751632422555019</v>
      </c>
      <c r="D80" s="243">
        <f t="shared" ref="D80" si="918">ROUND((B80-B68)/B68*100,2)</f>
        <v>-0.19</v>
      </c>
      <c r="E80" s="542">
        <f t="shared" ref="E80" si="919">AVERAGE(B78:B80)</f>
        <v>99.380564581058877</v>
      </c>
      <c r="F80" s="359">
        <f t="shared" ref="F80" si="920">E80-E79</f>
        <v>0.16405082282614103</v>
      </c>
      <c r="G80" s="360">
        <f t="shared" ref="G80" si="921">IF(F80&lt;0,-1,1)</f>
        <v>1</v>
      </c>
      <c r="H80" s="361">
        <f t="shared" ref="H80" si="922">SUM(G78:G80)</f>
        <v>3</v>
      </c>
      <c r="I80" s="362" t="str">
        <f t="shared" ref="I80" si="923">IF(H80=-3,"悪化 ",IF(H80=3,"改善 "," ---"))</f>
        <v xml:space="preserve">改善 </v>
      </c>
      <c r="J80" s="2547">
        <f>結果表!K78</f>
        <v>100.04030782497594</v>
      </c>
      <c r="K80" s="2589">
        <v>45413</v>
      </c>
      <c r="L80" s="2547">
        <f>結果表!I78</f>
        <v>99.94530465104036</v>
      </c>
      <c r="M80" s="52">
        <f t="shared" ref="M80" si="924">L80-L79</f>
        <v>0.29792243507695559</v>
      </c>
      <c r="N80" s="243">
        <f t="shared" ref="N80" si="925">ROUND((L80-L68)/L68*100,2)</f>
        <v>0.05</v>
      </c>
      <c r="O80" s="542">
        <f t="shared" ref="O80" si="926">AVERAGE(L78:L80)</f>
        <v>99.656062618387978</v>
      </c>
      <c r="P80" s="359">
        <f t="shared" ref="P80" si="927">O80-O79</f>
        <v>0.24271725914668707</v>
      </c>
      <c r="Q80" s="360">
        <f t="shared" ref="Q80" si="928">IF(P80&lt;0,-1,1)</f>
        <v>1</v>
      </c>
      <c r="R80" s="361">
        <f t="shared" ref="R80" si="929">SUM(Q78:Q80)</f>
        <v>3</v>
      </c>
      <c r="S80" s="362" t="str">
        <f t="shared" ref="S80" si="930">IF(R80=-3,"悪化 ",IF(R80=3,"改善 "," ---"))</f>
        <v xml:space="preserve">改善 </v>
      </c>
      <c r="T80" s="2547">
        <f>結果表!Q78</f>
        <v>100.16012860856362</v>
      </c>
    </row>
    <row r="81" spans="1:20">
      <c r="A81" s="2232">
        <v>45444</v>
      </c>
      <c r="B81" s="2672">
        <f>結果表!C79</f>
        <v>99.615483907044919</v>
      </c>
      <c r="C81" s="52">
        <f t="shared" ref="C81" si="931">B81-B80</f>
        <v>5.1096036221736085E-2</v>
      </c>
      <c r="D81" s="243">
        <f t="shared" ref="D81" si="932">ROUND((B81-B69)/B69*100,2)</f>
        <v>-0.09</v>
      </c>
      <c r="E81" s="542">
        <f t="shared" ref="E81" si="933">AVERAGE(B79:B81)</f>
        <v>99.522247774821906</v>
      </c>
      <c r="F81" s="359">
        <f t="shared" ref="F81" si="934">E81-E80</f>
        <v>0.14168319376302918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47">
        <f>結果表!K79</f>
        <v>100.18698999103422</v>
      </c>
      <c r="K81" s="2589">
        <v>45444</v>
      </c>
      <c r="L81" s="2547">
        <f>結果表!I79</f>
        <v>100.16144652288014</v>
      </c>
      <c r="M81" s="52">
        <f t="shared" ref="M81" si="938">L81-L80</f>
        <v>0.21614187183978117</v>
      </c>
      <c r="N81" s="243">
        <f t="shared" ref="N81" si="939">ROUND((L81-L69)/L69*100,2)</f>
        <v>0.28000000000000003</v>
      </c>
      <c r="O81" s="542">
        <f t="shared" ref="O81" si="940">AVERAGE(L79:L81)</f>
        <v>99.918044463294635</v>
      </c>
      <c r="P81" s="359">
        <f t="shared" ref="P81" si="941">O81-O80</f>
        <v>0.2619818449066571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47">
        <f>結果表!Q79</f>
        <v>100.13703044706054</v>
      </c>
    </row>
    <row r="82" spans="1:20">
      <c r="A82" s="2232">
        <v>45474</v>
      </c>
      <c r="B82" s="2672">
        <f>結果表!C80</f>
        <v>99.584236737855719</v>
      </c>
      <c r="C82" s="52">
        <f t="shared" ref="C82" si="945">B82-B81</f>
        <v>-3.1247169189200008E-2</v>
      </c>
      <c r="D82" s="243">
        <f t="shared" ref="D82" si="946">ROUND((B82-B70)/B70*100,2)</f>
        <v>-0.06</v>
      </c>
      <c r="E82" s="542">
        <f t="shared" ref="E82" si="947">AVERAGE(B80:B82)</f>
        <v>99.588036171907945</v>
      </c>
      <c r="F82" s="359">
        <f t="shared" ref="F82" si="948">E82-E81</f>
        <v>6.5788397086038231E-2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47">
        <f>結果表!K80</f>
        <v>100.34372126193296</v>
      </c>
      <c r="K82" s="2589">
        <v>45474</v>
      </c>
      <c r="L82" s="2547">
        <f>結果表!I80</f>
        <v>100.30991009111995</v>
      </c>
      <c r="M82" s="52">
        <f t="shared" ref="M82" si="952">L82-L81</f>
        <v>0.148463568239805</v>
      </c>
      <c r="N82" s="243">
        <f t="shared" ref="N82" si="953">ROUND((L82-L70)/L70*100,2)</f>
        <v>0.43</v>
      </c>
      <c r="O82" s="542">
        <f t="shared" ref="O82" si="954">AVERAGE(L80:L82)</f>
        <v>100.13888708834681</v>
      </c>
      <c r="P82" s="359">
        <f t="shared" ref="P82" si="955">O82-O81</f>
        <v>0.22084262505217112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47">
        <f>結果表!Q80</f>
        <v>100.11985808017332</v>
      </c>
    </row>
    <row r="83" spans="1:20">
      <c r="A83" s="2232">
        <v>45505</v>
      </c>
      <c r="B83" s="2672">
        <f>結果表!C81</f>
        <v>99.423813789600047</v>
      </c>
      <c r="C83" s="52">
        <f t="shared" ref="C83" si="959">B83-B82</f>
        <v>-0.16042294825567183</v>
      </c>
      <c r="D83" s="243">
        <f t="shared" ref="D83" si="960">ROUND((B83-B71)/B71*100,2)</f>
        <v>-0.15</v>
      </c>
      <c r="E83" s="542">
        <f t="shared" ref="E83" si="961">AVERAGE(B81:B83)</f>
        <v>99.541178144833566</v>
      </c>
      <c r="F83" s="359">
        <f t="shared" ref="F83" si="962">E83-E82</f>
        <v>-4.6858027074378583E-2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47">
        <f>結果表!K81</f>
        <v>100.45273980568165</v>
      </c>
      <c r="K83" s="2589">
        <v>45505</v>
      </c>
      <c r="L83" s="2547">
        <f>結果表!I81</f>
        <v>100.29206837283117</v>
      </c>
      <c r="M83" s="52">
        <f t="shared" ref="M83" si="966">L83-L82</f>
        <v>-1.7841718288778452E-2</v>
      </c>
      <c r="N83" s="243">
        <f t="shared" ref="N83" si="967">ROUND((L83-L71)/L71*100,2)</f>
        <v>0.45</v>
      </c>
      <c r="O83" s="542">
        <f t="shared" ref="O83" si="968">AVERAGE(L81:L83)</f>
        <v>100.25447499561041</v>
      </c>
      <c r="P83" s="359">
        <f t="shared" ref="P83" si="969">O83-O82</f>
        <v>0.11558790726360257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47">
        <f>結果表!Q81</f>
        <v>100.08412769660256</v>
      </c>
    </row>
    <row r="84" spans="1:20">
      <c r="A84" s="2232">
        <v>45536</v>
      </c>
      <c r="B84" s="2672">
        <f>結果表!C82</f>
        <v>99.281375464220417</v>
      </c>
      <c r="C84" s="52">
        <f t="shared" ref="C84" si="973">B84-B83</f>
        <v>-0.1424383253796293</v>
      </c>
      <c r="D84" s="243">
        <f t="shared" ref="D84" si="974">ROUND((B84-B72)/B72*100,2)</f>
        <v>-0.19</v>
      </c>
      <c r="E84" s="542">
        <f t="shared" ref="E84" si="975">AVERAGE(B82:B84)</f>
        <v>99.429808663892061</v>
      </c>
      <c r="F84" s="359">
        <f t="shared" ref="F84" si="976">E84-E83</f>
        <v>-0.11136948094150512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47">
        <f>結果表!K82</f>
        <v>100.52311755707662</v>
      </c>
      <c r="K84" s="2589">
        <v>45536</v>
      </c>
      <c r="L84" s="2547">
        <f>結果表!I82</f>
        <v>100.22112942398566</v>
      </c>
      <c r="M84" s="52">
        <f t="shared" ref="M84" si="980">L84-L83</f>
        <v>-7.0938948845508776E-2</v>
      </c>
      <c r="N84" s="243">
        <f t="shared" ref="N84" si="981">ROUND((L84-L72)/L72*100,2)</f>
        <v>0.48</v>
      </c>
      <c r="O84" s="542">
        <f t="shared" ref="O84" si="982">AVERAGE(L82:L84)</f>
        <v>100.27436929597893</v>
      </c>
      <c r="P84" s="359">
        <f t="shared" ref="P84" si="983">O84-O83</f>
        <v>1.9894300368520135E-2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47">
        <f>結果表!Q82</f>
        <v>100.0647200413197</v>
      </c>
    </row>
    <row r="85" spans="1:20">
      <c r="A85" s="2232">
        <v>45566</v>
      </c>
      <c r="B85" s="2672">
        <f>結果表!C83</f>
        <v>99.226763861477551</v>
      </c>
      <c r="C85" s="52">
        <f t="shared" ref="C85" si="987">B85-B84</f>
        <v>-5.4611602742866694E-2</v>
      </c>
      <c r="D85" s="243">
        <f t="shared" ref="D85" si="988">ROUND((B85-B73)/B73*100,2)</f>
        <v>-0.13</v>
      </c>
      <c r="E85" s="542">
        <f t="shared" ref="E85" si="989">AVERAGE(B83:B85)</f>
        <v>99.310651038432681</v>
      </c>
      <c r="F85" s="359">
        <f t="shared" ref="F85" si="990">E85-E84</f>
        <v>-0.1191576254593798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47">
        <f>結果表!K83</f>
        <v>100.55142165527951</v>
      </c>
      <c r="K85" s="2589">
        <v>45566</v>
      </c>
      <c r="L85" s="2547">
        <f>結果表!I83</f>
        <v>100.11874816377953</v>
      </c>
      <c r="M85" s="52">
        <f t="shared" ref="M85" si="994">L85-L84</f>
        <v>-0.10238126020612981</v>
      </c>
      <c r="N85" s="243">
        <f t="shared" ref="N85" si="995">ROUND((L85-L73)/L73*100,2)</f>
        <v>0.52</v>
      </c>
      <c r="O85" s="542">
        <f t="shared" ref="O85" si="996">AVERAGE(L83:L85)</f>
        <v>100.21064865353212</v>
      </c>
      <c r="P85" s="359">
        <f t="shared" ref="P85" si="997">O85-O84</f>
        <v>-6.3720642446810416E-2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47">
        <f>結果表!Q83</f>
        <v>100.05043884085529</v>
      </c>
    </row>
    <row r="86" spans="1:20">
      <c r="A86" s="2232">
        <v>45597</v>
      </c>
      <c r="B86" s="2672">
        <f>結果表!C84</f>
        <v>99.299087045149747</v>
      </c>
      <c r="C86" s="52">
        <f t="shared" ref="C86" si="1001">B86-B85</f>
        <v>7.2323183672196478E-2</v>
      </c>
      <c r="D86" s="243">
        <f t="shared" ref="D86" si="1002">ROUND((B86-B74)/B74*100,2)</f>
        <v>0.06</v>
      </c>
      <c r="E86" s="542">
        <f t="shared" ref="E86" si="1003">AVERAGE(B84:B86)</f>
        <v>99.269075456949238</v>
      </c>
      <c r="F86" s="359">
        <f t="shared" ref="F86" si="1004">E86-E85</f>
        <v>-4.1575581483442647E-2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47">
        <f>結果表!K84</f>
        <v>100.54398520273993</v>
      </c>
      <c r="K86" s="2589">
        <v>45597</v>
      </c>
      <c r="L86" s="2547">
        <f>結果表!I84</f>
        <v>100.0117025903627</v>
      </c>
      <c r="M86" s="52">
        <f t="shared" ref="M86" si="1008">L86-L85</f>
        <v>-0.1070455734168263</v>
      </c>
      <c r="N86" s="243">
        <f t="shared" ref="N86" si="1009">ROUND((L86-L74)/L74*100,2)</f>
        <v>0.56999999999999995</v>
      </c>
      <c r="O86" s="542">
        <f t="shared" ref="O86" si="1010">AVERAGE(L84:L86)</f>
        <v>100.1171933927093</v>
      </c>
      <c r="P86" s="359">
        <f t="shared" ref="P86" si="1011">O86-O85</f>
        <v>-9.3455260822821629E-2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47">
        <f>結果表!Q84</f>
        <v>100.02184952298016</v>
      </c>
    </row>
    <row r="87" spans="1:20">
      <c r="A87" s="2549">
        <v>45627</v>
      </c>
      <c r="B87" s="2672">
        <f>結果表!C85</f>
        <v>99.521789514867535</v>
      </c>
      <c r="C87" s="52">
        <f t="shared" ref="C87" si="1015">B87-B86</f>
        <v>0.22270246971778818</v>
      </c>
      <c r="D87" s="243">
        <f t="shared" ref="D87" si="1016">ROUND((B87-B75)/B75*100,2)</f>
        <v>0.39</v>
      </c>
      <c r="E87" s="542">
        <f t="shared" ref="E87" si="1017">AVERAGE(B85:B87)</f>
        <v>99.349213473831597</v>
      </c>
      <c r="F87" s="359">
        <f t="shared" ref="F87" si="1018">E87-E86</f>
        <v>8.0138016882358443E-2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47">
        <f>結果表!K85</f>
        <v>100.52601768983352</v>
      </c>
      <c r="K87" s="2641">
        <v>45627</v>
      </c>
      <c r="L87" s="2547">
        <f>結果表!I85</f>
        <v>99.943763777807419</v>
      </c>
      <c r="M87" s="52">
        <f t="shared" ref="M87" si="1022">L87-L86</f>
        <v>-6.7938812555283334E-2</v>
      </c>
      <c r="N87" s="243">
        <f t="shared" ref="N87" si="1023">ROUND((L87-L75)/L75*100,2)</f>
        <v>0.64</v>
      </c>
      <c r="O87" s="542">
        <f t="shared" ref="O87" si="1024">AVERAGE(L85:L87)</f>
        <v>100.02473817731656</v>
      </c>
      <c r="P87" s="359">
        <f t="shared" ref="P87" si="1025">O87-O86</f>
        <v>-9.2455215392732271E-2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47">
        <f>結果表!Q85</f>
        <v>99.999076041162226</v>
      </c>
    </row>
    <row r="88" spans="1:20">
      <c r="A88" s="2231">
        <v>45658</v>
      </c>
      <c r="B88" s="2674">
        <f>結果表!C86</f>
        <v>99.765394901441297</v>
      </c>
      <c r="C88" s="245">
        <f t="shared" ref="C88" si="1029">B88-B87</f>
        <v>0.24360538657376196</v>
      </c>
      <c r="D88" s="547">
        <f t="shared" ref="D88" si="1030">ROUND((B88-B76)/B76*100,2)</f>
        <v>0.72</v>
      </c>
      <c r="E88" s="553">
        <f t="shared" ref="E88" si="1031">AVERAGE(B86:B88)</f>
        <v>99.528757153819527</v>
      </c>
      <c r="F88" s="548">
        <f t="shared" ref="F88" si="1032">E88-E87</f>
        <v>0.17954367998792975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37">
        <f>結果表!K86</f>
        <v>100.50876544455957</v>
      </c>
      <c r="K88" s="2640">
        <v>45658</v>
      </c>
      <c r="L88" s="2665">
        <f>結果表!I86</f>
        <v>99.873376754992407</v>
      </c>
      <c r="M88" s="245">
        <f t="shared" ref="M88" si="1036">L88-L87</f>
        <v>-7.0387022815012301E-2</v>
      </c>
      <c r="N88" s="547">
        <f t="shared" ref="N88" si="1037">ROUND((L88-L76)/L76*100,2)</f>
        <v>0.69</v>
      </c>
      <c r="O88" s="553">
        <f t="shared" ref="O88" si="1038">AVERAGE(L86:L88)</f>
        <v>99.942947707720847</v>
      </c>
      <c r="P88" s="548">
        <f t="shared" ref="P88" si="1039">O88-O87</f>
        <v>-8.1790469595716786E-2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37">
        <f>結果表!Q86</f>
        <v>99.989993226473047</v>
      </c>
    </row>
    <row r="89" spans="1:20">
      <c r="A89" s="2232">
        <v>45689</v>
      </c>
      <c r="B89" s="2675">
        <f>結果表!C87</f>
        <v>99.960413438594884</v>
      </c>
      <c r="C89" s="243">
        <f t="shared" ref="C89" si="1043">B89-B88</f>
        <v>0.19501853715358664</v>
      </c>
      <c r="D89" s="52">
        <f t="shared" ref="D89" si="1044">ROUND((B89-B77)/B77*100,2)</f>
        <v>0.9</v>
      </c>
      <c r="E89" s="359">
        <f t="shared" ref="E89" si="1045">AVERAGE(B87:B89)</f>
        <v>99.749199284967901</v>
      </c>
      <c r="F89" s="542">
        <f t="shared" ref="F89" si="1046">E89-E88</f>
        <v>0.22044213114837419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38">
        <f>結果表!K87</f>
        <v>100.49167246463023</v>
      </c>
      <c r="K89" s="2589">
        <v>45689</v>
      </c>
      <c r="L89" s="2666">
        <f>結果表!I87</f>
        <v>99.806064442301988</v>
      </c>
      <c r="M89" s="243">
        <f t="shared" ref="M89" si="1050">L89-L88</f>
        <v>-6.7312312690418707E-2</v>
      </c>
      <c r="N89" s="52">
        <f t="shared" ref="N89" si="1051">ROUND((L89-L77)/L77*100,2)</f>
        <v>0.59</v>
      </c>
      <c r="O89" s="359">
        <f t="shared" ref="O89" si="1052">AVERAGE(L87:L89)</f>
        <v>99.874401658367276</v>
      </c>
      <c r="P89" s="542">
        <f t="shared" ref="P89" si="1053">O89-O88</f>
        <v>-6.8546049353571448E-2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38">
        <f>結果表!Q87</f>
        <v>100.01201094305696</v>
      </c>
    </row>
    <row r="90" spans="1:20">
      <c r="A90" s="2232">
        <v>45717</v>
      </c>
      <c r="B90" s="2675">
        <f>結果表!C88</f>
        <v>100.10799839635801</v>
      </c>
      <c r="C90" s="243">
        <f t="shared" ref="C90" si="1057">B90-B89</f>
        <v>0.14758495776312941</v>
      </c>
      <c r="D90" s="52">
        <f t="shared" ref="D90" si="1058">ROUND((B90-B78)/B78*100,2)</f>
        <v>0.93</v>
      </c>
      <c r="E90" s="359">
        <f t="shared" ref="E90" si="1059">AVERAGE(B88:B90)</f>
        <v>99.944602245464736</v>
      </c>
      <c r="F90" s="542">
        <f t="shared" ref="F90" si="1060">E90-E89</f>
        <v>0.19540296049683548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38">
        <f>結果表!K88</f>
        <v>100.51667912480488</v>
      </c>
      <c r="K90" s="2589">
        <v>45717</v>
      </c>
      <c r="L90" s="2666">
        <f>結果表!I88</f>
        <v>99.769004015255916</v>
      </c>
      <c r="M90" s="243">
        <f t="shared" ref="M90" si="1064">L90-L89</f>
        <v>-3.7060427046071709E-2</v>
      </c>
      <c r="N90" s="52">
        <f t="shared" ref="N90" si="1065">ROUND((L90-L78)/L78*100,2)</f>
        <v>0.4</v>
      </c>
      <c r="O90" s="359">
        <f t="shared" ref="O90" si="1066">AVERAGE(L88:L90)</f>
        <v>99.816148404183437</v>
      </c>
      <c r="P90" s="542">
        <f t="shared" ref="P90" si="1067">O90-O89</f>
        <v>-5.8253254183838976E-2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38">
        <f>結果表!Q88</f>
        <v>100.06822096690291</v>
      </c>
    </row>
    <row r="91" spans="1:20">
      <c r="A91" s="2232">
        <v>45748</v>
      </c>
      <c r="B91" s="2675">
        <f>結果表!C89</f>
        <v>100.26628321884114</v>
      </c>
      <c r="C91" s="243">
        <f t="shared" ref="C91" si="1071">B91-B90</f>
        <v>0.15828482248312525</v>
      </c>
      <c r="D91" s="52">
        <f t="shared" ref="D91" si="1072">ROUND((B91-B79)/B79*100,2)</f>
        <v>0.88</v>
      </c>
      <c r="E91" s="359">
        <f t="shared" ref="E91" si="1073">AVERAGE(B89:B91)</f>
        <v>100.11156501793134</v>
      </c>
      <c r="F91" s="542">
        <f t="shared" ref="F91" si="1074">E91-E90</f>
        <v>0.16696277246660429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638">
        <f>結果表!K89</f>
        <v>100.6325742637255</v>
      </c>
      <c r="K91" s="2589">
        <v>45748</v>
      </c>
      <c r="L91" s="2666">
        <f>結果表!I89</f>
        <v>99.819276023335533</v>
      </c>
      <c r="M91" s="243">
        <f t="shared" ref="M91" si="1078">L91-L90</f>
        <v>5.0272008079616626E-2</v>
      </c>
      <c r="N91" s="52">
        <f t="shared" ref="N91" si="1079">ROUND((L91-L79)/L79*100,2)</f>
        <v>0.17</v>
      </c>
      <c r="O91" s="359">
        <f t="shared" ref="O91" si="1080">AVERAGE(L89:L91)</f>
        <v>99.798114826964479</v>
      </c>
      <c r="P91" s="542">
        <f t="shared" ref="P91" si="1081">O91-O90</f>
        <v>-1.803357721895793E-2</v>
      </c>
      <c r="Q91" s="361">
        <f t="shared" ref="Q91" si="1082">IF(P91&lt;0,-1,1)</f>
        <v>-1</v>
      </c>
      <c r="R91" s="360">
        <f t="shared" ref="R91" si="1083">SUM(Q89:Q91)</f>
        <v>-3</v>
      </c>
      <c r="S91" s="514" t="str">
        <f t="shared" ref="S91" si="1084">IF(R91=-3,"悪化 ",IF(R91=3,"改善 "," ---"))</f>
        <v xml:space="preserve">悪化 </v>
      </c>
      <c r="T91" s="2638">
        <f>結果表!Q89</f>
        <v>100.15683903759552</v>
      </c>
    </row>
    <row r="92" spans="1:20">
      <c r="A92" s="2232">
        <v>45778</v>
      </c>
      <c r="B92" s="2675">
        <f>結果表!C90</f>
        <v>100.40050893980441</v>
      </c>
      <c r="C92" s="243">
        <f t="shared" ref="C92" si="1085">B92-B91</f>
        <v>0.13422572096327201</v>
      </c>
      <c r="D92" s="52">
        <f t="shared" ref="D92" si="1086">ROUND((B92-B80)/B80*100,2)</f>
        <v>0.84</v>
      </c>
      <c r="E92" s="359">
        <f t="shared" ref="E92" si="1087">AVERAGE(B90:B92)</f>
        <v>100.25826351833452</v>
      </c>
      <c r="F92" s="542">
        <f t="shared" ref="F92" si="1088">E92-E91</f>
        <v>0.14669850040317556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638">
        <f>結果表!K90</f>
        <v>100.78642647736365</v>
      </c>
      <c r="K92" s="2589">
        <v>45778</v>
      </c>
      <c r="L92" s="2666">
        <f>結果表!I90</f>
        <v>99.926138351304161</v>
      </c>
      <c r="M92" s="243">
        <f t="shared" ref="M92" si="1092">L92-L91</f>
        <v>0.10686232796862782</v>
      </c>
      <c r="N92" s="52">
        <f t="shared" ref="N92" si="1093">ROUND((L92-L80)/L80*100,2)</f>
        <v>-0.02</v>
      </c>
      <c r="O92" s="359">
        <f t="shared" ref="O92" si="1094">AVERAGE(L90:L92)</f>
        <v>99.838139463298532</v>
      </c>
      <c r="P92" s="542">
        <f t="shared" ref="P92" si="1095">O92-O91</f>
        <v>4.0024636334052843E-2</v>
      </c>
      <c r="Q92" s="361">
        <f t="shared" ref="Q92" si="1096">IF(P92&lt;0,-1,1)</f>
        <v>1</v>
      </c>
      <c r="R92" s="360">
        <f t="shared" ref="R92" si="1097">SUM(Q90:Q92)</f>
        <v>-1</v>
      </c>
      <c r="S92" s="514" t="str">
        <f t="shared" ref="S92" si="1098">IF(R92=-3,"悪化 ",IF(R92=3,"改善 "," ---"))</f>
        <v xml:space="preserve"> ---</v>
      </c>
      <c r="T92" s="2638">
        <f>結果表!Q90</f>
        <v>100.26011978337199</v>
      </c>
    </row>
    <row r="93" spans="1:20">
      <c r="A93" s="2232">
        <v>45809</v>
      </c>
      <c r="B93" s="2675">
        <f>結果表!C91</f>
        <v>100.43196049165059</v>
      </c>
      <c r="C93" s="243">
        <f t="shared" ref="C93" si="1099">B93-B92</f>
        <v>3.1451551846174652E-2</v>
      </c>
      <c r="D93" s="52">
        <f t="shared" ref="D93" si="1100">ROUND((B93-B81)/B81*100,2)</f>
        <v>0.82</v>
      </c>
      <c r="E93" s="359">
        <f t="shared" ref="E93" si="1101">AVERAGE(B91:B93)</f>
        <v>100.36625088343203</v>
      </c>
      <c r="F93" s="542">
        <f t="shared" ref="F93" si="1102">E93-E92</f>
        <v>0.1079873650975145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638">
        <f>結果表!K91</f>
        <v>100.85649062920838</v>
      </c>
      <c r="K93" s="2589">
        <v>45809</v>
      </c>
      <c r="L93" s="2666">
        <f>結果表!I91</f>
        <v>99.968073617022</v>
      </c>
      <c r="M93" s="243">
        <f t="shared" ref="M93" si="1106">L93-L92</f>
        <v>4.1935265717839343E-2</v>
      </c>
      <c r="N93" s="52">
        <f t="shared" ref="N93" si="1107">ROUND((L93-L81)/L81*100,2)</f>
        <v>-0.19</v>
      </c>
      <c r="O93" s="359">
        <f t="shared" ref="O93" si="1108">AVERAGE(L91:L93)</f>
        <v>99.904495997220565</v>
      </c>
      <c r="P93" s="542">
        <f t="shared" ref="P93" si="1109">O93-O92</f>
        <v>6.6356533922032668E-2</v>
      </c>
      <c r="Q93" s="361">
        <f t="shared" ref="Q93" si="1110">IF(P93&lt;0,-1,1)</f>
        <v>1</v>
      </c>
      <c r="R93" s="360">
        <f t="shared" ref="R93" si="1111">SUM(Q91:Q93)</f>
        <v>1</v>
      </c>
      <c r="S93" s="514" t="str">
        <f t="shared" ref="S93" si="1112">IF(R93=-3,"悪化 ",IF(R93=3,"改善 "," ---"))</f>
        <v xml:space="preserve"> ---</v>
      </c>
      <c r="T93" s="2638">
        <f>結果表!Q91</f>
        <v>100.31902740684654</v>
      </c>
    </row>
    <row r="94" spans="1:20">
      <c r="A94" s="2232">
        <v>45839</v>
      </c>
      <c r="B94" s="2675">
        <f>結果表!C92</f>
        <v>100.37734358036433</v>
      </c>
      <c r="C94" s="243">
        <f t="shared" ref="C94" si="1113">B94-B93</f>
        <v>-5.4616911286260006E-2</v>
      </c>
      <c r="D94" s="52">
        <f t="shared" ref="D94" si="1114">ROUND((B94-B82)/B82*100,2)</f>
        <v>0.8</v>
      </c>
      <c r="E94" s="359">
        <f t="shared" ref="E94" si="1115">AVERAGE(B92:B94)</f>
        <v>100.40327100393978</v>
      </c>
      <c r="F94" s="542">
        <f t="shared" ref="F94" si="1116">E94-E93</f>
        <v>3.7020120507747833E-2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638">
        <f>結果表!K92</f>
        <v>100.75374471904715</v>
      </c>
      <c r="K94" s="2589">
        <v>45839</v>
      </c>
      <c r="L94" s="2666">
        <f>結果表!I92</f>
        <v>99.915423826174944</v>
      </c>
      <c r="M94" s="243">
        <f t="shared" ref="M94" si="1120">L94-L93</f>
        <v>-5.2649790847056011E-2</v>
      </c>
      <c r="N94" s="52">
        <f t="shared" ref="N94" si="1121">ROUND((L94-L82)/L82*100,2)</f>
        <v>-0.39</v>
      </c>
      <c r="O94" s="359">
        <f t="shared" ref="O94" si="1122">AVERAGE(L92:L94)</f>
        <v>99.936545264833697</v>
      </c>
      <c r="P94" s="542">
        <f t="shared" ref="P94" si="1123">O94-O93</f>
        <v>3.2049267613132315E-2</v>
      </c>
      <c r="Q94" s="361">
        <f t="shared" ref="Q94" si="1124">IF(P94&lt;0,-1,1)</f>
        <v>1</v>
      </c>
      <c r="R94" s="360">
        <f t="shared" ref="R94" si="1125">SUM(Q92:Q94)</f>
        <v>3</v>
      </c>
      <c r="S94" s="514" t="str">
        <f t="shared" ref="S94:S95" si="1126">IF(R94=-3,"悪化 ",IF(R94=3,"改善 "," ---"))</f>
        <v xml:space="preserve">改善 </v>
      </c>
      <c r="T94" s="2638">
        <f>結果表!Q92</f>
        <v>100.27716625315119</v>
      </c>
    </row>
    <row r="95" spans="1:20">
      <c r="A95" s="2232">
        <v>45870</v>
      </c>
      <c r="B95" s="2675">
        <f>結果表!C93</f>
        <v>100.24373812991224</v>
      </c>
      <c r="C95" s="243">
        <f t="shared" ref="C95" si="1127">B95-B94</f>
        <v>-0.13360545045208028</v>
      </c>
      <c r="D95" s="52">
        <f t="shared" ref="D95" si="1128">ROUND((B95-B83)/B83*100,2)</f>
        <v>0.82</v>
      </c>
      <c r="E95" s="359">
        <f t="shared" ref="E95" si="1129">AVERAGE(B93:B95)</f>
        <v>100.35101406730905</v>
      </c>
      <c r="F95" s="542">
        <f t="shared" ref="F95" si="1130">E95-E94</f>
        <v>-5.2256936630726614E-2</v>
      </c>
      <c r="G95" s="361">
        <f t="shared" ref="G95" si="1131">IF(F95&lt;0,-1,1)</f>
        <v>-1</v>
      </c>
      <c r="H95" s="360">
        <f t="shared" ref="H95" si="1132">SUM(G93:G95)</f>
        <v>1</v>
      </c>
      <c r="I95" s="514" t="str">
        <f t="shared" ref="I95" si="1133">IF(H95=-3,"悪化 ",IF(H95=3,"改善 "," ---"))</f>
        <v xml:space="preserve"> ---</v>
      </c>
      <c r="J95" s="2638">
        <f>結果表!K93</f>
        <v>100.50126023442786</v>
      </c>
      <c r="K95" s="2589">
        <v>45870</v>
      </c>
      <c r="L95" s="2666">
        <f>結果表!I93</f>
        <v>99.792797024403043</v>
      </c>
      <c r="M95" s="243">
        <f t="shared" ref="M95" si="1134">L95-L94</f>
        <v>-0.12262680177190077</v>
      </c>
      <c r="N95" s="52">
        <f t="shared" ref="N95" si="1135">ROUND((L95-L83)/L83*100,2)</f>
        <v>-0.5</v>
      </c>
      <c r="O95" s="359">
        <f t="shared" ref="O95" si="1136">AVERAGE(L93:L95)</f>
        <v>99.892098155866663</v>
      </c>
      <c r="P95" s="542">
        <f t="shared" ref="P95" si="1137">O95-O94</f>
        <v>-4.444710896703441E-2</v>
      </c>
      <c r="Q95" s="361">
        <f t="shared" ref="Q95" si="1138">IF(P95&lt;0,-1,1)</f>
        <v>-1</v>
      </c>
      <c r="R95" s="360">
        <f t="shared" ref="R95" si="1139">SUM(Q93:Q95)</f>
        <v>1</v>
      </c>
      <c r="S95" s="514" t="str">
        <f t="shared" si="1126"/>
        <v xml:space="preserve"> ---</v>
      </c>
      <c r="T95" s="2638">
        <f>結果表!Q93</f>
        <v>100.17567205859343</v>
      </c>
    </row>
    <row r="96" spans="1:20">
      <c r="A96" s="2232">
        <v>45901</v>
      </c>
      <c r="B96" s="2675">
        <f>結果表!C94</f>
        <v>100.16350672529846</v>
      </c>
      <c r="C96" s="243">
        <f t="shared" ref="C96" si="1140">B96-B95</f>
        <v>-8.0231404613783752E-2</v>
      </c>
      <c r="D96" s="52">
        <f t="shared" ref="D96" si="1141">ROUND((B96-B84)/B84*100,2)</f>
        <v>0.89</v>
      </c>
      <c r="E96" s="359">
        <f t="shared" ref="E96" si="1142">AVERAGE(B94:B96)</f>
        <v>100.26152947852501</v>
      </c>
      <c r="F96" s="542">
        <f t="shared" ref="F96" si="1143">E96-E95</f>
        <v>-8.9484588784046082E-2</v>
      </c>
      <c r="G96" s="361">
        <f t="shared" ref="G96" si="1144">IF(F96&lt;0,-1,1)</f>
        <v>-1</v>
      </c>
      <c r="H96" s="360">
        <f t="shared" ref="H96" si="1145">SUM(G94:G96)</f>
        <v>-1</v>
      </c>
      <c r="I96" s="514" t="str">
        <f t="shared" ref="I96" si="1146">IF(H96=-3,"悪化 ",IF(H96=3,"改善 "," ---"))</f>
        <v xml:space="preserve"> ---</v>
      </c>
      <c r="J96" s="2638">
        <f>結果表!K94</f>
        <v>100.21170944056628</v>
      </c>
      <c r="K96" s="2589">
        <v>45901</v>
      </c>
      <c r="L96" s="2666">
        <f>結果表!I94</f>
        <v>99.761687908454093</v>
      </c>
      <c r="M96" s="243">
        <f t="shared" ref="M96" si="1147">L96-L95</f>
        <v>-3.1109115948950716E-2</v>
      </c>
      <c r="N96" s="52">
        <f t="shared" ref="N96" si="1148">ROUND((L96-L84)/L84*100,2)</f>
        <v>-0.46</v>
      </c>
      <c r="O96" s="359">
        <f t="shared" ref="O96" si="1149">AVERAGE(L94:L96)</f>
        <v>99.82330291967736</v>
      </c>
      <c r="P96" s="542">
        <f t="shared" ref="P96" si="1150">O96-O95</f>
        <v>-6.87952361893025E-2</v>
      </c>
      <c r="Q96" s="361">
        <f t="shared" ref="Q96" si="1151">IF(P96&lt;0,-1,1)</f>
        <v>-1</v>
      </c>
      <c r="R96" s="360">
        <f t="shared" ref="R96" si="1152">SUM(Q94:Q96)</f>
        <v>-1</v>
      </c>
      <c r="S96" s="514" t="str">
        <f t="shared" ref="S96" si="1153">IF(R96=-3,"悪化 ",IF(R96=3,"改善 "," ---"))</f>
        <v xml:space="preserve"> ---</v>
      </c>
      <c r="T96" s="2638">
        <f>結果表!Q94</f>
        <v>100.0968565391029</v>
      </c>
    </row>
    <row r="97" spans="1:20">
      <c r="A97" s="2232">
        <v>45931</v>
      </c>
      <c r="B97" s="2675">
        <f>結果表!C95</f>
        <v>100.10820562029977</v>
      </c>
      <c r="C97" s="243">
        <f t="shared" ref="C97" si="1154">B97-B96</f>
        <v>-5.5301104998690676E-2</v>
      </c>
      <c r="D97" s="52">
        <f t="shared" ref="D97" si="1155">ROUND((B97-B85)/B85*100,2)</f>
        <v>0.89</v>
      </c>
      <c r="E97" s="359">
        <f t="shared" ref="E97" si="1156">AVERAGE(B95:B97)</f>
        <v>100.17181682517015</v>
      </c>
      <c r="F97" s="542">
        <f t="shared" ref="F97" si="1157">E97-E96</f>
        <v>-8.9712653354851568E-2</v>
      </c>
      <c r="G97" s="361">
        <f t="shared" ref="G97" si="1158">IF(F97&lt;0,-1,1)</f>
        <v>-1</v>
      </c>
      <c r="H97" s="360">
        <f t="shared" ref="H97" si="1159">SUM(G95:G97)</f>
        <v>-3</v>
      </c>
      <c r="I97" s="514" t="str">
        <f t="shared" ref="I97" si="1160">IF(H97=-3,"悪化 ",IF(H97=3,"改善 "," ---"))</f>
        <v xml:space="preserve">悪化 </v>
      </c>
      <c r="J97" s="2638">
        <f>結果表!K95</f>
        <v>99.921220540761354</v>
      </c>
      <c r="K97" s="2589">
        <v>45931</v>
      </c>
      <c r="L97" s="2666">
        <f>結果表!I95</f>
        <v>99.784083612000387</v>
      </c>
      <c r="M97" s="243">
        <f t="shared" ref="M97" si="1161">L97-L96</f>
        <v>2.2395703546294499E-2</v>
      </c>
      <c r="N97" s="52">
        <f t="shared" ref="N97" si="1162">ROUND((L97-L85)/L85*100,2)</f>
        <v>-0.33</v>
      </c>
      <c r="O97" s="359">
        <f t="shared" ref="O97" si="1163">AVERAGE(L95:L97)</f>
        <v>99.779522848285822</v>
      </c>
      <c r="P97" s="542">
        <f t="shared" ref="P97" si="1164">O97-O96</f>
        <v>-4.3780071391537945E-2</v>
      </c>
      <c r="Q97" s="361">
        <f t="shared" ref="Q97" si="1165">IF(P97&lt;0,-1,1)</f>
        <v>-1</v>
      </c>
      <c r="R97" s="360">
        <f t="shared" ref="R97" si="1166">SUM(Q95:Q97)</f>
        <v>-3</v>
      </c>
      <c r="S97" s="514" t="str">
        <f t="shared" ref="S97" si="1167">IF(R97=-3,"悪化 ",IF(R97=3,"改善 "," ---"))</f>
        <v xml:space="preserve">悪化 </v>
      </c>
      <c r="T97" s="2638">
        <f>結果表!Q95</f>
        <v>100.02497994552085</v>
      </c>
    </row>
    <row r="98" spans="1:20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K98" s="2589">
        <v>45962</v>
      </c>
      <c r="L98" s="2666"/>
      <c r="M98" s="243"/>
      <c r="N98" s="52"/>
      <c r="O98" s="359"/>
      <c r="P98" s="542"/>
      <c r="Q98" s="361"/>
      <c r="R98" s="360"/>
      <c r="S98" s="514"/>
      <c r="T98" s="2638"/>
    </row>
    <row r="99" spans="1:20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K99" s="2641">
        <v>45992</v>
      </c>
      <c r="L99" s="2667"/>
      <c r="M99" s="246"/>
      <c r="N99" s="550"/>
      <c r="O99" s="544"/>
      <c r="P99" s="551"/>
      <c r="Q99" s="545"/>
      <c r="R99" s="552"/>
      <c r="S99" s="440"/>
      <c r="T99" s="2639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54" t="s">
        <v>472</v>
      </c>
      <c r="B2" s="2552" t="s">
        <v>488</v>
      </c>
      <c r="C2" s="2550"/>
      <c r="D2" s="2551"/>
      <c r="E2" s="2552"/>
      <c r="F2" s="2552"/>
      <c r="G2" s="2552"/>
      <c r="H2" s="2552"/>
      <c r="I2" s="2553"/>
      <c r="J2" s="2554" t="s">
        <v>489</v>
      </c>
    </row>
    <row r="3" spans="1:19" ht="26">
      <c r="A3" s="2559"/>
      <c r="B3" s="2560"/>
      <c r="C3" s="2555" t="s">
        <v>265</v>
      </c>
      <c r="D3" s="2556" t="s">
        <v>267</v>
      </c>
      <c r="E3" s="2557" t="s">
        <v>487</v>
      </c>
      <c r="F3" s="2567" t="s">
        <v>492</v>
      </c>
      <c r="G3" s="2888" t="s">
        <v>65</v>
      </c>
      <c r="H3" s="2889"/>
      <c r="I3" s="2890"/>
      <c r="J3" s="2562"/>
      <c r="L3" s="526" t="s">
        <v>352</v>
      </c>
      <c r="M3" s="526" t="s">
        <v>697</v>
      </c>
      <c r="N3" s="526" t="s">
        <v>698</v>
      </c>
      <c r="S3" t="s">
        <v>833</v>
      </c>
    </row>
    <row r="4" spans="1:19">
      <c r="A4" s="2231">
        <v>43101</v>
      </c>
      <c r="B4" s="2546">
        <f>結果表!B2</f>
        <v>99.028578064969636</v>
      </c>
      <c r="C4" s="547"/>
      <c r="D4" s="245"/>
      <c r="E4" s="548">
        <f>AVERAGE(B4:B4)</f>
        <v>99.028578064969636</v>
      </c>
      <c r="F4" s="553"/>
      <c r="G4" s="2568"/>
      <c r="H4" s="554"/>
      <c r="I4" s="2544"/>
      <c r="J4" s="2546">
        <f>結果表!J2</f>
        <v>98.625212920197896</v>
      </c>
      <c r="L4" s="527" t="s">
        <v>713</v>
      </c>
      <c r="M4" s="262">
        <f t="shared" ref="M4:M7" si="0">B4</f>
        <v>99.028578064969636</v>
      </c>
      <c r="N4" s="220">
        <f t="shared" ref="N4:N7" si="1">J4</f>
        <v>98.625212920197896</v>
      </c>
    </row>
    <row r="5" spans="1:19">
      <c r="A5" s="2232">
        <v>43132</v>
      </c>
      <c r="B5" s="2547">
        <f>結果表!B3</f>
        <v>99.48462838490174</v>
      </c>
      <c r="C5" s="52">
        <f t="shared" ref="C5" si="2">B5-B4</f>
        <v>0.45605031993210332</v>
      </c>
      <c r="D5" s="243"/>
      <c r="E5" s="542">
        <f>AVERAGE(B4:B5)</f>
        <v>99.256603224935688</v>
      </c>
      <c r="F5" s="359">
        <f t="shared" ref="F5" si="3">E5-E4</f>
        <v>0.22802515996605166</v>
      </c>
      <c r="G5" s="525">
        <f t="shared" ref="G5" si="4">IF(F5&lt;0,-1,1)</f>
        <v>1</v>
      </c>
      <c r="H5" s="361"/>
      <c r="I5" s="362"/>
      <c r="J5" s="2547">
        <f>結果表!J3</f>
        <v>98.912032232184458</v>
      </c>
      <c r="L5" s="527">
        <v>2</v>
      </c>
      <c r="M5" s="262">
        <f t="shared" si="0"/>
        <v>99.48462838490174</v>
      </c>
      <c r="N5" s="220">
        <f t="shared" si="1"/>
        <v>98.912032232184458</v>
      </c>
    </row>
    <row r="6" spans="1:19">
      <c r="A6" s="2232">
        <v>43160</v>
      </c>
      <c r="B6" s="2547">
        <f>結果表!B4</f>
        <v>99.877929160962566</v>
      </c>
      <c r="C6" s="52">
        <f t="shared" ref="C6" si="5">B6-B5</f>
        <v>0.39330077606082625</v>
      </c>
      <c r="D6" s="243"/>
      <c r="E6" s="542">
        <f t="shared" ref="E6" si="6">AVERAGE(B4:B6)</f>
        <v>99.463711870277976</v>
      </c>
      <c r="F6" s="359">
        <f t="shared" ref="F6" si="7">E6-E5</f>
        <v>0.2071086453422879</v>
      </c>
      <c r="G6" s="525">
        <f t="shared" ref="G6" si="8">IF(F6&lt;0,-1,1)</f>
        <v>1</v>
      </c>
      <c r="H6" s="361"/>
      <c r="I6" s="362"/>
      <c r="J6" s="2547">
        <f>結果表!J4</f>
        <v>99.1863334498684</v>
      </c>
      <c r="L6" s="527">
        <v>3</v>
      </c>
      <c r="M6" s="262">
        <f t="shared" si="0"/>
        <v>99.877929160962566</v>
      </c>
      <c r="N6" s="220">
        <f t="shared" si="1"/>
        <v>99.1863334498684</v>
      </c>
    </row>
    <row r="7" spans="1:19">
      <c r="A7" s="2232">
        <v>43191</v>
      </c>
      <c r="B7" s="2547">
        <f>結果表!B5</f>
        <v>100.16554345417254</v>
      </c>
      <c r="C7" s="52">
        <f t="shared" ref="C7" si="9">B7-B6</f>
        <v>0.28761429320996967</v>
      </c>
      <c r="D7" s="243"/>
      <c r="E7" s="542">
        <f t="shared" ref="E7" si="10">AVERAGE(B5:B7)</f>
        <v>99.842700333345604</v>
      </c>
      <c r="F7" s="359">
        <f t="shared" ref="F7" si="11">E7-E6</f>
        <v>0.37898846306762835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47">
        <f>結果表!J5</f>
        <v>99.414650491232493</v>
      </c>
      <c r="L7" s="527">
        <v>4</v>
      </c>
      <c r="M7" s="262">
        <f t="shared" si="0"/>
        <v>100.16554345417254</v>
      </c>
      <c r="N7" s="220">
        <f t="shared" si="1"/>
        <v>99.414650491232493</v>
      </c>
    </row>
    <row r="8" spans="1:19">
      <c r="A8" s="2232">
        <v>43221</v>
      </c>
      <c r="B8" s="2547">
        <f>結果表!B6</f>
        <v>100.33914055290875</v>
      </c>
      <c r="C8" s="52">
        <f t="shared" ref="C8" si="15">B8-B7</f>
        <v>0.17359709873620943</v>
      </c>
      <c r="D8" s="243"/>
      <c r="E8" s="542">
        <f t="shared" ref="E8" si="16">AVERAGE(B6:B8)</f>
        <v>100.12753772268128</v>
      </c>
      <c r="F8" s="359">
        <f t="shared" ref="F8" si="17">E8-E7</f>
        <v>0.28483738933567793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47">
        <f>結果表!J6</f>
        <v>99.595339212308716</v>
      </c>
      <c r="L8" s="527">
        <v>5</v>
      </c>
      <c r="M8" s="262">
        <f t="shared" ref="M8:M16" si="21">B8</f>
        <v>100.33914055290875</v>
      </c>
      <c r="N8" s="220">
        <f t="shared" ref="N8:N16" si="22">J8</f>
        <v>99.595339212308716</v>
      </c>
    </row>
    <row r="9" spans="1:19">
      <c r="A9" s="2232">
        <v>43252</v>
      </c>
      <c r="B9" s="2547">
        <f>結果表!B7</f>
        <v>100.38587510208995</v>
      </c>
      <c r="C9" s="52">
        <f t="shared" ref="C9" si="23">B9-B8</f>
        <v>4.6734549181209672E-2</v>
      </c>
      <c r="D9" s="243"/>
      <c r="E9" s="542">
        <f t="shared" ref="E9" si="24">AVERAGE(B7:B9)</f>
        <v>100.29685303639042</v>
      </c>
      <c r="F9" s="359">
        <f t="shared" ref="F9" si="25">E9-E8</f>
        <v>0.16931531370913433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47">
        <f>結果表!J7</f>
        <v>99.75083092254674</v>
      </c>
      <c r="L9" s="527">
        <v>6</v>
      </c>
      <c r="M9" s="262">
        <f t="shared" si="21"/>
        <v>100.38587510208995</v>
      </c>
      <c r="N9" s="220">
        <f t="shared" si="22"/>
        <v>99.75083092254674</v>
      </c>
    </row>
    <row r="10" spans="1:19">
      <c r="A10" s="2232">
        <v>43282</v>
      </c>
      <c r="B10" s="2547">
        <f>結果表!B8</f>
        <v>100.43151001881435</v>
      </c>
      <c r="C10" s="52">
        <f t="shared" ref="C10" si="29">B10-B9</f>
        <v>4.563491672439568E-2</v>
      </c>
      <c r="D10" s="243"/>
      <c r="E10" s="542">
        <f t="shared" ref="E10" si="30">AVERAGE(B8:B10)</f>
        <v>100.38550855793767</v>
      </c>
      <c r="F10" s="359">
        <f t="shared" ref="F10" si="31">E10-E9</f>
        <v>8.8655521547252647E-2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47">
        <f>結果表!J8</f>
        <v>99.93946181175815</v>
      </c>
      <c r="L10" s="527">
        <v>7</v>
      </c>
      <c r="M10" s="262">
        <f t="shared" si="21"/>
        <v>100.43151001881435</v>
      </c>
      <c r="N10" s="220">
        <f t="shared" si="22"/>
        <v>99.93946181175815</v>
      </c>
    </row>
    <row r="11" spans="1:19">
      <c r="A11" s="2232">
        <v>43313</v>
      </c>
      <c r="B11" s="2547">
        <f>結果表!B9</f>
        <v>100.50473324886424</v>
      </c>
      <c r="C11" s="52">
        <f t="shared" ref="C11" si="35">B11-B10</f>
        <v>7.3223230049890731E-2</v>
      </c>
      <c r="D11" s="243"/>
      <c r="E11" s="542">
        <f t="shared" ref="E11" si="36">AVERAGE(B9:B11)</f>
        <v>100.44070612325618</v>
      </c>
      <c r="F11" s="359">
        <f t="shared" ref="F11" si="37">E11-E10</f>
        <v>5.5197565318508168E-2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47">
        <f>結果表!J9</f>
        <v>100.20254684046583</v>
      </c>
      <c r="L11" s="529">
        <v>8</v>
      </c>
      <c r="M11" s="262">
        <f t="shared" si="21"/>
        <v>100.50473324886424</v>
      </c>
      <c r="N11" s="220">
        <f t="shared" si="22"/>
        <v>100.20254684046583</v>
      </c>
    </row>
    <row r="12" spans="1:19">
      <c r="A12" s="2232">
        <v>43344</v>
      </c>
      <c r="B12" s="2547">
        <f>結果表!B10</f>
        <v>100.59839650042964</v>
      </c>
      <c r="C12" s="52">
        <f t="shared" ref="C12" si="41">B12-B11</f>
        <v>9.3663251565402561E-2</v>
      </c>
      <c r="D12" s="243"/>
      <c r="E12" s="542">
        <f t="shared" ref="E12" si="42">AVERAGE(B10:B12)</f>
        <v>100.51154658936942</v>
      </c>
      <c r="F12" s="359">
        <f t="shared" ref="F12" si="43">E12-E11</f>
        <v>7.0840466113239131E-2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47">
        <f>結果表!J10</f>
        <v>100.54369241926824</v>
      </c>
      <c r="L12" s="529">
        <v>9</v>
      </c>
      <c r="M12" s="262">
        <f t="shared" si="21"/>
        <v>100.59839650042964</v>
      </c>
      <c r="N12" s="220">
        <f t="shared" si="22"/>
        <v>100.54369241926824</v>
      </c>
    </row>
    <row r="13" spans="1:19">
      <c r="A13" s="2232">
        <v>43374</v>
      </c>
      <c r="B13" s="2547">
        <f>結果表!B11</f>
        <v>100.75222593610575</v>
      </c>
      <c r="C13" s="52">
        <f t="shared" ref="C13" si="47">B13-B12</f>
        <v>0.15382943567610141</v>
      </c>
      <c r="D13" s="243"/>
      <c r="E13" s="542">
        <f t="shared" ref="E13" si="48">AVERAGE(B11:B13)</f>
        <v>100.61845189513321</v>
      </c>
      <c r="F13" s="359">
        <f t="shared" ref="F13" si="49">E13-E12</f>
        <v>0.10690530576378876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47">
        <f>結果表!J11</f>
        <v>100.94949493643206</v>
      </c>
      <c r="L13" s="529">
        <v>10</v>
      </c>
      <c r="M13" s="262">
        <f t="shared" si="21"/>
        <v>100.75222593610575</v>
      </c>
      <c r="N13" s="220">
        <f t="shared" si="22"/>
        <v>100.94949493643206</v>
      </c>
    </row>
    <row r="14" spans="1:19">
      <c r="A14" s="2232">
        <v>43405</v>
      </c>
      <c r="B14" s="2547">
        <f>結果表!B12</f>
        <v>100.78691711507098</v>
      </c>
      <c r="C14" s="52">
        <f t="shared" ref="C14" si="53">B14-B13</f>
        <v>3.4691178965232439E-2</v>
      </c>
      <c r="D14" s="243"/>
      <c r="E14" s="542">
        <f t="shared" ref="E14" si="54">AVERAGE(B12:B14)</f>
        <v>100.71251318386879</v>
      </c>
      <c r="F14" s="359">
        <f t="shared" ref="F14" si="55">E14-E13</f>
        <v>9.4061288735588278E-2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47">
        <f>結果表!J12</f>
        <v>101.30926812640593</v>
      </c>
      <c r="L14" s="528">
        <v>11</v>
      </c>
      <c r="M14" s="262">
        <f t="shared" si="21"/>
        <v>100.78691711507098</v>
      </c>
      <c r="N14" s="220">
        <f t="shared" si="22"/>
        <v>101.30926812640593</v>
      </c>
    </row>
    <row r="15" spans="1:19">
      <c r="A15" s="2549">
        <v>43435</v>
      </c>
      <c r="B15" s="2547">
        <f>結果表!B13</f>
        <v>100.67086680948705</v>
      </c>
      <c r="C15" s="550">
        <f t="shared" ref="C15" si="59">B15-B14</f>
        <v>-0.11605030558392571</v>
      </c>
      <c r="D15" s="246"/>
      <c r="E15" s="551">
        <f t="shared" ref="E15" si="60">AVERAGE(B13:B15)</f>
        <v>100.7366699535546</v>
      </c>
      <c r="F15" s="544">
        <f t="shared" ref="F15" si="61">E15-E14</f>
        <v>2.4156769685802715E-2</v>
      </c>
      <c r="G15" s="2569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47">
        <f>結果表!J13</f>
        <v>101.54263973677082</v>
      </c>
      <c r="L15" s="532">
        <v>12</v>
      </c>
      <c r="M15" s="262">
        <f t="shared" si="21"/>
        <v>100.67086680948705</v>
      </c>
      <c r="N15" s="220">
        <f t="shared" si="22"/>
        <v>101.54263973677082</v>
      </c>
    </row>
    <row r="16" spans="1:19">
      <c r="A16" s="2199">
        <v>43466</v>
      </c>
      <c r="B16" s="2546">
        <f>結果表!B14</f>
        <v>100.54214375076936</v>
      </c>
      <c r="C16" s="52">
        <f t="shared" ref="C16" si="65">B16-B15</f>
        <v>-0.1287230587176964</v>
      </c>
      <c r="D16" s="243">
        <f t="shared" ref="D16" si="66">ROUND((B16-B4)/B4*100,2)</f>
        <v>1.53</v>
      </c>
      <c r="E16" s="542">
        <f t="shared" ref="E16" si="67">AVERAGE(B14:B16)</f>
        <v>100.66664255844246</v>
      </c>
      <c r="F16" s="359">
        <f t="shared" ref="F16" si="68">E16-E15</f>
        <v>-7.0027395112134627E-2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46">
        <f>結果表!J14</f>
        <v>101.68614178815005</v>
      </c>
      <c r="L16" s="530" t="s">
        <v>758</v>
      </c>
      <c r="M16" s="531">
        <f t="shared" si="21"/>
        <v>100.54214375076936</v>
      </c>
      <c r="N16" s="369">
        <f t="shared" si="22"/>
        <v>101.68614178815005</v>
      </c>
    </row>
    <row r="17" spans="1:14">
      <c r="A17" s="2199">
        <v>43497</v>
      </c>
      <c r="B17" s="2547">
        <f>結果表!B15</f>
        <v>100.49260276262117</v>
      </c>
      <c r="C17" s="52">
        <f t="shared" ref="C17" si="72">B17-B16</f>
        <v>-4.9540988148180531E-2</v>
      </c>
      <c r="D17" s="243">
        <f t="shared" ref="D17" si="73">ROUND((B17-B5)/B5*100,2)</f>
        <v>1.01</v>
      </c>
      <c r="E17" s="542">
        <f t="shared" ref="E17" si="74">AVERAGE(B15:B17)</f>
        <v>100.56853777429252</v>
      </c>
      <c r="F17" s="359">
        <f t="shared" ref="F17" si="75">E17-E16</f>
        <v>-9.8104784149938951E-2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47">
        <f>結果表!J15</f>
        <v>101.78516421833379</v>
      </c>
      <c r="L17" s="527">
        <v>2</v>
      </c>
      <c r="M17" s="262">
        <f t="shared" ref="M17" si="79">B17</f>
        <v>100.49260276262117</v>
      </c>
      <c r="N17" s="220">
        <f t="shared" ref="N17" si="80">J17</f>
        <v>101.78516421833379</v>
      </c>
    </row>
    <row r="18" spans="1:14">
      <c r="A18" s="2199">
        <v>43525</v>
      </c>
      <c r="B18" s="2547">
        <f>結果表!B16</f>
        <v>100.56196285793231</v>
      </c>
      <c r="C18" s="52">
        <f t="shared" ref="C18" si="81">B18-B17</f>
        <v>6.9360095311139958E-2</v>
      </c>
      <c r="D18" s="243">
        <f t="shared" ref="D18" si="82">ROUND((B18-B6)/B6*100,2)</f>
        <v>0.68</v>
      </c>
      <c r="E18" s="542">
        <f t="shared" ref="E18" si="83">AVERAGE(B16:B18)</f>
        <v>100.53223645710762</v>
      </c>
      <c r="F18" s="359">
        <f t="shared" ref="F18" si="84">E18-E17</f>
        <v>-3.6301317184907589E-2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47">
        <f>結果表!J16</f>
        <v>101.88083998676129</v>
      </c>
      <c r="L18" s="527">
        <v>3</v>
      </c>
      <c r="M18" s="262">
        <f t="shared" ref="M18" si="88">B18</f>
        <v>100.56196285793231</v>
      </c>
      <c r="N18" s="220">
        <f t="shared" ref="N18" si="89">J18</f>
        <v>101.88083998676129</v>
      </c>
    </row>
    <row r="19" spans="1:14">
      <c r="A19" s="2199">
        <v>43556</v>
      </c>
      <c r="B19" s="2547">
        <f>結果表!B17</f>
        <v>100.8548315014274</v>
      </c>
      <c r="C19" s="52">
        <f t="shared" ref="C19" si="90">B19-B18</f>
        <v>0.29286864349508335</v>
      </c>
      <c r="D19" s="243">
        <f t="shared" ref="D19" si="91">ROUND((B19-B7)/B7*100,2)</f>
        <v>0.69</v>
      </c>
      <c r="E19" s="542">
        <f t="shared" ref="E19" si="92">AVERAGE(B17:B19)</f>
        <v>100.63646570732696</v>
      </c>
      <c r="F19" s="359">
        <f t="shared" ref="F19" si="93">E19-E18</f>
        <v>0.10422925021934759</v>
      </c>
      <c r="G19" s="360">
        <f t="shared" ref="G19" si="94">IF(F19&lt;0,-1,1)</f>
        <v>1</v>
      </c>
      <c r="H19" s="361">
        <f t="shared" ref="H19" si="95">SUM(G17:G19)</f>
        <v>-1</v>
      </c>
      <c r="I19" s="362" t="str">
        <f t="shared" ref="I19" si="96">IF(H19=-3,"悪化 ",IF(H19=3,"改善 "," ---"))</f>
        <v xml:space="preserve"> ---</v>
      </c>
      <c r="J19" s="2547">
        <f>結果表!J17</f>
        <v>102.00135067919676</v>
      </c>
      <c r="L19" s="527">
        <v>4</v>
      </c>
      <c r="M19" s="262">
        <f t="shared" ref="M19" si="97">B19</f>
        <v>100.8548315014274</v>
      </c>
      <c r="N19" s="220">
        <f t="shared" ref="N19" si="98">J19</f>
        <v>102.00135067919676</v>
      </c>
    </row>
    <row r="20" spans="1:14">
      <c r="A20" s="2199">
        <v>43586</v>
      </c>
      <c r="B20" s="2547">
        <f>結果表!B18</f>
        <v>101.31129225212354</v>
      </c>
      <c r="C20" s="52">
        <f t="shared" ref="C20" si="99">B20-B19</f>
        <v>0.45646075069613801</v>
      </c>
      <c r="D20" s="243">
        <f t="shared" ref="D20" si="100">ROUND((B20-B8)/B8*100,2)</f>
        <v>0.97</v>
      </c>
      <c r="E20" s="542">
        <f t="shared" ref="E20" si="101">AVERAGE(B18:B20)</f>
        <v>100.90936220382775</v>
      </c>
      <c r="F20" s="359">
        <f t="shared" ref="F20" si="102">E20-E19</f>
        <v>0.27289649650079184</v>
      </c>
      <c r="G20" s="360">
        <f t="shared" ref="G20" si="103">IF(F20&lt;0,-1,1)</f>
        <v>1</v>
      </c>
      <c r="H20" s="361">
        <f t="shared" ref="H20" si="104">SUM(G18:G20)</f>
        <v>1</v>
      </c>
      <c r="I20" s="362" t="str">
        <f t="shared" ref="I20" si="105">IF(H20=-3,"悪化 ",IF(H20=3,"改善 "," ---"))</f>
        <v xml:space="preserve"> ---</v>
      </c>
      <c r="J20" s="2547">
        <f>結果表!J18</f>
        <v>102.16125973767966</v>
      </c>
      <c r="L20" s="527">
        <v>5</v>
      </c>
      <c r="M20" s="262">
        <f t="shared" ref="M20" si="106">B20</f>
        <v>101.31129225212354</v>
      </c>
      <c r="N20" s="220">
        <f t="shared" ref="N20" si="107">J20</f>
        <v>102.16125973767966</v>
      </c>
    </row>
    <row r="21" spans="1:14">
      <c r="A21" s="2199">
        <v>43617</v>
      </c>
      <c r="B21" s="2547">
        <f>結果表!B19</f>
        <v>101.73601226586733</v>
      </c>
      <c r="C21" s="52">
        <f t="shared" ref="C21" si="108">B21-B20</f>
        <v>0.42472001374379431</v>
      </c>
      <c r="D21" s="243">
        <f t="shared" ref="D21" si="109">ROUND((B21-B9)/B9*100,2)</f>
        <v>1.34</v>
      </c>
      <c r="E21" s="542">
        <f t="shared" ref="E21" si="110">AVERAGE(B19:B21)</f>
        <v>101.30071200647275</v>
      </c>
      <c r="F21" s="359">
        <f t="shared" ref="F21" si="111">E21-E20</f>
        <v>0.39134980264499575</v>
      </c>
      <c r="G21" s="360">
        <f t="shared" ref="G21" si="112">IF(F21&lt;0,-1,1)</f>
        <v>1</v>
      </c>
      <c r="H21" s="361">
        <f t="shared" ref="H21" si="113">SUM(G19:G21)</f>
        <v>3</v>
      </c>
      <c r="I21" s="362" t="str">
        <f t="shared" ref="I21" si="114">IF(H21=-3,"悪化 ",IF(H21=3,"改善 "," ---"))</f>
        <v xml:space="preserve">改善 </v>
      </c>
      <c r="J21" s="2547">
        <f>結果表!J19</f>
        <v>102.30802698625178</v>
      </c>
      <c r="L21" s="527">
        <v>6</v>
      </c>
      <c r="M21" s="262">
        <f t="shared" ref="M21" si="115">B21</f>
        <v>101.73601226586733</v>
      </c>
      <c r="N21" s="220">
        <f t="shared" ref="N21" si="116">J21</f>
        <v>102.30802698625178</v>
      </c>
    </row>
    <row r="22" spans="1:14">
      <c r="A22" s="2199">
        <v>43647</v>
      </c>
      <c r="B22" s="2547">
        <f>結果表!B20</f>
        <v>101.85778709219962</v>
      </c>
      <c r="C22" s="52">
        <f t="shared" ref="C22" si="117">B22-B21</f>
        <v>0.12177482633228465</v>
      </c>
      <c r="D22" s="243">
        <f t="shared" ref="D22" si="118">ROUND((B22-B10)/B10*100,2)</f>
        <v>1.42</v>
      </c>
      <c r="E22" s="542">
        <f t="shared" ref="E22" si="119">AVERAGE(B20:B22)</f>
        <v>101.63503053673016</v>
      </c>
      <c r="F22" s="359">
        <f t="shared" ref="F22" si="120">E22-E21</f>
        <v>0.33431853025740565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47">
        <f>結果表!J20</f>
        <v>102.4161384802817</v>
      </c>
      <c r="L22" s="527">
        <v>7</v>
      </c>
      <c r="M22" s="262">
        <f t="shared" ref="M22" si="124">B22</f>
        <v>101.85778709219962</v>
      </c>
      <c r="N22" s="220">
        <f t="shared" ref="N22" si="125">J22</f>
        <v>102.4161384802817</v>
      </c>
    </row>
    <row r="23" spans="1:14">
      <c r="A23" s="2199">
        <v>43678</v>
      </c>
      <c r="B23" s="2547">
        <f>結果表!B21</f>
        <v>101.73620177119382</v>
      </c>
      <c r="C23" s="52">
        <f t="shared" ref="C23" si="126">B23-B22</f>
        <v>-0.12158532100579578</v>
      </c>
      <c r="D23" s="243">
        <f t="shared" ref="D23" si="127">ROUND((B23-B11)/B11*100,2)</f>
        <v>1.23</v>
      </c>
      <c r="E23" s="542">
        <f t="shared" ref="E23" si="128">AVERAGE(B21:B23)</f>
        <v>101.77666704308693</v>
      </c>
      <c r="F23" s="359">
        <f t="shared" ref="F23" si="129">E23-E22</f>
        <v>0.14163650635677527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47">
        <f>結果表!J21</f>
        <v>102.46803541811427</v>
      </c>
      <c r="L23" s="529">
        <v>8</v>
      </c>
      <c r="M23" s="262">
        <f t="shared" ref="M23" si="133">B23</f>
        <v>101.73620177119382</v>
      </c>
      <c r="N23" s="220">
        <f t="shared" ref="N23" si="134">J23</f>
        <v>102.46803541811427</v>
      </c>
    </row>
    <row r="24" spans="1:14">
      <c r="A24" s="2199">
        <v>43709</v>
      </c>
      <c r="B24" s="2547">
        <f>結果表!B22</f>
        <v>101.4226314627364</v>
      </c>
      <c r="C24" s="52">
        <f t="shared" ref="C24" si="135">B24-B23</f>
        <v>-0.31357030845741463</v>
      </c>
      <c r="D24" s="243">
        <f t="shared" ref="D24" si="136">ROUND((B24-B12)/B12*100,2)</f>
        <v>0.82</v>
      </c>
      <c r="E24" s="542">
        <f t="shared" ref="E24" si="137">AVERAGE(B22:B24)</f>
        <v>101.67220677537661</v>
      </c>
      <c r="F24" s="359">
        <f t="shared" ref="F24" si="138">E24-E23</f>
        <v>-0.1044602677103228</v>
      </c>
      <c r="G24" s="360">
        <f t="shared" ref="G24" si="139">IF(F24&lt;0,-1,1)</f>
        <v>-1</v>
      </c>
      <c r="H24" s="361">
        <f t="shared" ref="H24" si="140">SUM(G22:G24)</f>
        <v>1</v>
      </c>
      <c r="I24" s="362" t="str">
        <f t="shared" ref="I24" si="141">IF(H24=-3,"悪化 ",IF(H24=3,"改善 "," ---"))</f>
        <v xml:space="preserve"> ---</v>
      </c>
      <c r="J24" s="2547">
        <f>結果表!J22</f>
        <v>102.44620146526793</v>
      </c>
      <c r="L24" s="529">
        <v>9</v>
      </c>
      <c r="M24" s="262">
        <f t="shared" ref="M24" si="142">B24</f>
        <v>101.4226314627364</v>
      </c>
      <c r="N24" s="220">
        <f t="shared" ref="N24" si="143">J24</f>
        <v>102.44620146526793</v>
      </c>
    </row>
    <row r="25" spans="1:14">
      <c r="A25" s="2199">
        <v>43739</v>
      </c>
      <c r="B25" s="2547">
        <f>結果表!B23</f>
        <v>100.89474980131189</v>
      </c>
      <c r="C25" s="52">
        <f t="shared" ref="C25" si="144">B25-B24</f>
        <v>-0.52788166142451587</v>
      </c>
      <c r="D25" s="243">
        <f t="shared" ref="D25" si="145">ROUND((B25-B13)/B13*100,2)</f>
        <v>0.14000000000000001</v>
      </c>
      <c r="E25" s="542">
        <f t="shared" ref="E25" si="146">AVERAGE(B23:B25)</f>
        <v>101.35119434508071</v>
      </c>
      <c r="F25" s="359">
        <f t="shared" ref="F25" si="147">E25-E24</f>
        <v>-0.32101243029589455</v>
      </c>
      <c r="G25" s="360">
        <f t="shared" ref="G25" si="148">IF(F25&lt;0,-1,1)</f>
        <v>-1</v>
      </c>
      <c r="H25" s="361">
        <f t="shared" ref="H25" si="149">SUM(G23:G25)</f>
        <v>-1</v>
      </c>
      <c r="I25" s="362" t="str">
        <f t="shared" ref="I25" si="150">IF(H25=-3,"悪化 ",IF(H25=3,"改善 "," ---"))</f>
        <v xml:space="preserve"> ---</v>
      </c>
      <c r="J25" s="2547">
        <f>結果表!J23</f>
        <v>102.35078290054804</v>
      </c>
      <c r="L25" s="529">
        <v>10</v>
      </c>
      <c r="M25" s="262">
        <f t="shared" ref="M25" si="151">B25</f>
        <v>100.89474980131189</v>
      </c>
      <c r="N25" s="220">
        <f t="shared" ref="N25" si="152">J25</f>
        <v>102.35078290054804</v>
      </c>
    </row>
    <row r="26" spans="1:14">
      <c r="A26" s="2199">
        <v>43770</v>
      </c>
      <c r="B26" s="2547">
        <f>結果表!B24</f>
        <v>100.23404854809509</v>
      </c>
      <c r="C26" s="52">
        <f t="shared" ref="C26" si="153">B26-B25</f>
        <v>-0.66070125321679996</v>
      </c>
      <c r="D26" s="243">
        <f t="shared" ref="D26" si="154">ROUND((B26-B14)/B14*100,2)</f>
        <v>-0.55000000000000004</v>
      </c>
      <c r="E26" s="542">
        <f t="shared" ref="E26" si="155">AVERAGE(B24:B26)</f>
        <v>100.8504766040478</v>
      </c>
      <c r="F26" s="359">
        <f t="shared" ref="F26" si="156">E26-E25</f>
        <v>-0.50071774103291489</v>
      </c>
      <c r="G26" s="360">
        <f t="shared" ref="G26" si="157">IF(F26&lt;0,-1,1)</f>
        <v>-1</v>
      </c>
      <c r="H26" s="361">
        <f t="shared" ref="H26" si="158">SUM(G24:G26)</f>
        <v>-3</v>
      </c>
      <c r="I26" s="362" t="str">
        <f t="shared" ref="I26" si="159">IF(H26=-3,"悪化 ",IF(H26=3,"改善 "," ---"))</f>
        <v xml:space="preserve">悪化 </v>
      </c>
      <c r="J26" s="2547">
        <f>結果表!J24</f>
        <v>102.16634672792667</v>
      </c>
      <c r="L26" s="528">
        <v>11</v>
      </c>
      <c r="M26" s="262">
        <f t="shared" ref="M26" si="160">B26</f>
        <v>100.23404854809509</v>
      </c>
      <c r="N26" s="220">
        <f t="shared" ref="N26" si="161">J26</f>
        <v>102.16634672792667</v>
      </c>
    </row>
    <row r="27" spans="1:14">
      <c r="A27" s="2199">
        <v>43800</v>
      </c>
      <c r="B27" s="2548">
        <f>結果表!B25</f>
        <v>99.452536249495694</v>
      </c>
      <c r="C27" s="52">
        <f t="shared" ref="C27" si="162">B27-B26</f>
        <v>-0.78151229859939519</v>
      </c>
      <c r="D27" s="243">
        <f t="shared" ref="D27" si="163">ROUND((B27-B15)/B15*100,2)</f>
        <v>-1.21</v>
      </c>
      <c r="E27" s="542">
        <f t="shared" ref="E27" si="164">AVERAGE(B25:B27)</f>
        <v>100.19377819963422</v>
      </c>
      <c r="F27" s="359">
        <f t="shared" ref="F27" si="165">E27-E26</f>
        <v>-0.65669840441357508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48">
        <f>結果表!J25</f>
        <v>101.84963268634654</v>
      </c>
      <c r="L27" s="527">
        <v>12</v>
      </c>
      <c r="M27" s="262">
        <f t="shared" ref="M27:M28" si="169">B27</f>
        <v>99.452536249495694</v>
      </c>
      <c r="N27" s="220">
        <f t="shared" ref="N27:N28" si="170">J27</f>
        <v>101.84963268634654</v>
      </c>
    </row>
    <row r="28" spans="1:14">
      <c r="A28" s="2231">
        <v>43831</v>
      </c>
      <c r="B28" s="2547">
        <f>結果表!B26</f>
        <v>98.503884586236268</v>
      </c>
      <c r="C28" s="547">
        <f t="shared" ref="C28" si="171">B28-B27</f>
        <v>-0.94865166325942596</v>
      </c>
      <c r="D28" s="245">
        <f t="shared" ref="D28" si="172">ROUND((B28-B16)/B16*100,2)</f>
        <v>-2.0299999999999998</v>
      </c>
      <c r="E28" s="548">
        <f t="shared" ref="E28" si="173">AVERAGE(B26:B28)</f>
        <v>99.396823127942355</v>
      </c>
      <c r="F28" s="553">
        <f t="shared" ref="F28" si="174">E28-E27</f>
        <v>-0.79695507169186897</v>
      </c>
      <c r="G28" s="549">
        <f t="shared" ref="G28" si="175">IF(F28&lt;0,-1,1)</f>
        <v>-1</v>
      </c>
      <c r="H28" s="554">
        <f t="shared" ref="H28" si="176">SUM(G26:G28)</f>
        <v>-3</v>
      </c>
      <c r="I28" s="2544" t="str">
        <f t="shared" ref="I28" si="177">IF(H28=-3,"悪化 ",IF(H28=3,"改善 "," ---"))</f>
        <v xml:space="preserve">悪化 </v>
      </c>
      <c r="J28" s="2547">
        <f>結果表!J26</f>
        <v>101.28752742410406</v>
      </c>
      <c r="L28" s="530" t="s">
        <v>802</v>
      </c>
      <c r="M28" s="531">
        <f t="shared" si="169"/>
        <v>98.503884586236268</v>
      </c>
      <c r="N28" s="369">
        <f t="shared" si="170"/>
        <v>101.28752742410406</v>
      </c>
    </row>
    <row r="29" spans="1:14">
      <c r="A29" s="2232">
        <v>43862</v>
      </c>
      <c r="B29" s="2547">
        <f>結果表!B27</f>
        <v>97.435002463382801</v>
      </c>
      <c r="C29" s="52">
        <f t="shared" ref="C29" si="178">B29-B28</f>
        <v>-1.0688821228534664</v>
      </c>
      <c r="D29" s="243">
        <f t="shared" ref="D29" si="179">ROUND((B29-B17)/B17*100,2)</f>
        <v>-3.04</v>
      </c>
      <c r="E29" s="542">
        <f t="shared" ref="E29" si="180">AVERAGE(B27:B29)</f>
        <v>98.463807766371588</v>
      </c>
      <c r="F29" s="359">
        <f t="shared" ref="F29" si="181">E29-E28</f>
        <v>-0.93301536157076725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47">
        <f>結果表!J27</f>
        <v>100.49292517993338</v>
      </c>
      <c r="L29" s="527">
        <v>2</v>
      </c>
      <c r="M29" s="262">
        <f t="shared" ref="M29" si="185">B29</f>
        <v>97.435002463382801</v>
      </c>
      <c r="N29" s="220">
        <f t="shared" ref="N29" si="186">J29</f>
        <v>100.49292517993338</v>
      </c>
    </row>
    <row r="30" spans="1:14">
      <c r="A30" s="2232">
        <v>43891</v>
      </c>
      <c r="B30" s="2547">
        <f>結果表!B28</f>
        <v>96.307382034780474</v>
      </c>
      <c r="C30" s="52">
        <f t="shared" ref="C30" si="187">B30-B29</f>
        <v>-1.1276204286023273</v>
      </c>
      <c r="D30" s="243">
        <f t="shared" ref="D30" si="188">ROUND((B30-B18)/B18*100,2)</f>
        <v>-4.2300000000000004</v>
      </c>
      <c r="E30" s="542">
        <f t="shared" ref="E30" si="189">AVERAGE(B28:B30)</f>
        <v>97.415423028133191</v>
      </c>
      <c r="F30" s="359">
        <f t="shared" ref="F30" si="190">E30-E29</f>
        <v>-1.0483847382383971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47">
        <f>結果表!J28</f>
        <v>99.466751097590659</v>
      </c>
      <c r="L30" s="527">
        <v>3</v>
      </c>
      <c r="M30" s="262">
        <f t="shared" ref="M30" si="194">B30</f>
        <v>96.307382034780474</v>
      </c>
      <c r="N30" s="220">
        <f t="shared" ref="N30" si="195">J30</f>
        <v>99.466751097590659</v>
      </c>
    </row>
    <row r="31" spans="1:14">
      <c r="A31" s="2232">
        <v>43922</v>
      </c>
      <c r="B31" s="2547">
        <f>結果表!B29</f>
        <v>95.284861719245143</v>
      </c>
      <c r="C31" s="52">
        <f t="shared" ref="C31" si="196">B31-B30</f>
        <v>-1.0225203155353313</v>
      </c>
      <c r="D31" s="243">
        <f t="shared" ref="D31" si="197">ROUND((B31-B19)/B19*100,2)</f>
        <v>-5.52</v>
      </c>
      <c r="E31" s="542">
        <f t="shared" ref="E31" si="198">AVERAGE(B29:B31)</f>
        <v>96.342415405802811</v>
      </c>
      <c r="F31" s="359">
        <f t="shared" ref="F31" si="199">E31-E30</f>
        <v>-1.0730076223303797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47">
        <f>結果表!J29</f>
        <v>98.320048143460326</v>
      </c>
      <c r="L31" s="527">
        <v>4</v>
      </c>
      <c r="M31" s="262">
        <f t="shared" ref="M31" si="203">B31</f>
        <v>95.284861719245143</v>
      </c>
      <c r="N31" s="220">
        <f t="shared" ref="N31" si="204">J31</f>
        <v>98.320048143460326</v>
      </c>
    </row>
    <row r="32" spans="1:14">
      <c r="A32" s="2232">
        <v>43952</v>
      </c>
      <c r="B32" s="2547">
        <f>結果表!B30</f>
        <v>94.727069546005566</v>
      </c>
      <c r="C32" s="52">
        <f t="shared" ref="C32" si="205">B32-B31</f>
        <v>-0.55779217323957653</v>
      </c>
      <c r="D32" s="243">
        <f t="shared" ref="D32" si="206">ROUND((B32-B20)/B20*100,2)</f>
        <v>-6.5</v>
      </c>
      <c r="E32" s="542">
        <f t="shared" ref="E32" si="207">AVERAGE(B30:B32)</f>
        <v>95.43977110001039</v>
      </c>
      <c r="F32" s="359">
        <f t="shared" ref="F32" si="208">E32-E31</f>
        <v>-0.90264430579242116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47">
        <f>結果表!J30</f>
        <v>97.272698148291752</v>
      </c>
      <c r="L32" s="527">
        <v>5</v>
      </c>
      <c r="M32" s="262">
        <f t="shared" ref="M32" si="212">B32</f>
        <v>94.727069546005566</v>
      </c>
      <c r="N32" s="220">
        <f t="shared" ref="N32" si="213">J32</f>
        <v>97.272698148291752</v>
      </c>
    </row>
    <row r="33" spans="1:14">
      <c r="A33" s="2232">
        <v>43983</v>
      </c>
      <c r="B33" s="2547">
        <f>結果表!B31</f>
        <v>94.803859439397428</v>
      </c>
      <c r="C33" s="52">
        <f t="shared" ref="C33" si="214">B33-B32</f>
        <v>7.6789893391861597E-2</v>
      </c>
      <c r="D33" s="243">
        <f t="shared" ref="D33" si="215">ROUND((B33-B21)/B21*100,2)</f>
        <v>-6.81</v>
      </c>
      <c r="E33" s="542">
        <f t="shared" ref="E33" si="216">AVERAGE(B31:B33)</f>
        <v>94.938596901549388</v>
      </c>
      <c r="F33" s="359">
        <f t="shared" ref="F33" si="217">E33-E32</f>
        <v>-0.5011741984610012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47">
        <f>結果表!J31</f>
        <v>96.514036403199711</v>
      </c>
      <c r="L33" s="527">
        <v>6</v>
      </c>
      <c r="M33" s="262">
        <f t="shared" ref="M33" si="221">B33</f>
        <v>94.803859439397428</v>
      </c>
      <c r="N33" s="220">
        <f t="shared" ref="N33" si="222">J33</f>
        <v>96.514036403199711</v>
      </c>
    </row>
    <row r="34" spans="1:14">
      <c r="A34" s="2232">
        <v>44013</v>
      </c>
      <c r="B34" s="2547">
        <f>結果表!B32</f>
        <v>95.345712968784369</v>
      </c>
      <c r="C34" s="52">
        <f t="shared" ref="C34" si="223">B34-B33</f>
        <v>0.54185352938694109</v>
      </c>
      <c r="D34" s="243">
        <f t="shared" ref="D34" si="224">ROUND((B34-B22)/B22*100,2)</f>
        <v>-6.39</v>
      </c>
      <c r="E34" s="542">
        <f t="shared" ref="E34" si="225">AVERAGE(B32:B34)</f>
        <v>94.958880651395773</v>
      </c>
      <c r="F34" s="359">
        <f t="shared" ref="F34" si="226">E34-E33</f>
        <v>2.0283749846385035E-2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47">
        <f>結果表!J32</f>
        <v>96.126368082280933</v>
      </c>
      <c r="L34" s="527">
        <v>7</v>
      </c>
      <c r="M34" s="262">
        <f t="shared" ref="M34" si="230">B34</f>
        <v>95.345712968784369</v>
      </c>
      <c r="N34" s="220">
        <f t="shared" ref="N34" si="231">J34</f>
        <v>96.126368082280933</v>
      </c>
    </row>
    <row r="35" spans="1:14">
      <c r="A35" s="2232">
        <v>44044</v>
      </c>
      <c r="B35" s="2547">
        <f>結果表!B33</f>
        <v>96.158997455023425</v>
      </c>
      <c r="C35" s="52">
        <f t="shared" ref="C35" si="232">B35-B34</f>
        <v>0.81328448623905558</v>
      </c>
      <c r="D35" s="243">
        <f t="shared" ref="D35" si="233">ROUND((B35-B23)/B23*100,2)</f>
        <v>-5.48</v>
      </c>
      <c r="E35" s="542">
        <f t="shared" ref="E35" si="234">AVERAGE(B33:B35)</f>
        <v>95.43618995440174</v>
      </c>
      <c r="F35" s="359">
        <f t="shared" ref="F35" si="235">E35-E34</f>
        <v>0.47730930300596697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47">
        <f>結果表!J33</f>
        <v>96.074689025410436</v>
      </c>
      <c r="L35" s="529">
        <v>8</v>
      </c>
      <c r="M35" s="262">
        <f t="shared" ref="M35" si="239">B35</f>
        <v>96.158997455023425</v>
      </c>
      <c r="N35" s="220">
        <f t="shared" ref="N35" si="240">J35</f>
        <v>96.074689025410436</v>
      </c>
    </row>
    <row r="36" spans="1:14">
      <c r="A36" s="2232">
        <v>44075</v>
      </c>
      <c r="B36" s="2547">
        <f>結果表!B34</f>
        <v>97.172243765129082</v>
      </c>
      <c r="C36" s="52">
        <f t="shared" ref="C36" si="241">B36-B35</f>
        <v>1.0132463101056572</v>
      </c>
      <c r="D36" s="243">
        <f t="shared" ref="D36" si="242">ROUND((B36-B24)/B24*100,2)</f>
        <v>-4.1900000000000004</v>
      </c>
      <c r="E36" s="542">
        <f t="shared" ref="E36" si="243">AVERAGE(B34:B36)</f>
        <v>96.225651396312287</v>
      </c>
      <c r="F36" s="359">
        <f t="shared" ref="F36" si="244">E36-E35</f>
        <v>0.78946144191054657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47">
        <f>結果表!J34</f>
        <v>96.285757370200074</v>
      </c>
      <c r="L36" s="529">
        <v>9</v>
      </c>
      <c r="M36" s="262">
        <f t="shared" ref="M36" si="248">B36</f>
        <v>97.172243765129082</v>
      </c>
      <c r="N36" s="220">
        <f t="shared" ref="N36" si="249">J36</f>
        <v>96.285757370200074</v>
      </c>
    </row>
    <row r="37" spans="1:14">
      <c r="A37" s="2232">
        <v>44105</v>
      </c>
      <c r="B37" s="2547">
        <f>結果表!B35</f>
        <v>98.212368069576073</v>
      </c>
      <c r="C37" s="52">
        <f t="shared" ref="C37" si="250">B37-B36</f>
        <v>1.0401243044469908</v>
      </c>
      <c r="D37" s="243">
        <f t="shared" ref="D37" si="251">ROUND((B37-B25)/B25*100,2)</f>
        <v>-2.66</v>
      </c>
      <c r="E37" s="542">
        <f t="shared" ref="E37" si="252">AVERAGE(B35:B37)</f>
        <v>97.181203096576198</v>
      </c>
      <c r="F37" s="359">
        <f t="shared" ref="F37" si="253">E37-E36</f>
        <v>0.95555170026391067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47">
        <f>結果表!J35</f>
        <v>96.642108888955903</v>
      </c>
      <c r="L37" s="529">
        <v>10</v>
      </c>
      <c r="M37" s="262">
        <f t="shared" ref="M37" si="257">B37</f>
        <v>98.212368069576073</v>
      </c>
      <c r="N37" s="220">
        <f t="shared" ref="N37" si="258">J37</f>
        <v>96.642108888955903</v>
      </c>
    </row>
    <row r="38" spans="1:14">
      <c r="A38" s="2232">
        <v>44136</v>
      </c>
      <c r="B38" s="2547">
        <f>結果表!B36</f>
        <v>99.19488193936688</v>
      </c>
      <c r="C38" s="52">
        <f t="shared" ref="C38" si="259">B38-B37</f>
        <v>0.98251386979080735</v>
      </c>
      <c r="D38" s="243">
        <f t="shared" ref="D38" si="260">ROUND((B38-B26)/B26*100,2)</f>
        <v>-1.04</v>
      </c>
      <c r="E38" s="542">
        <f t="shared" ref="E38" si="261">AVERAGE(B36:B38)</f>
        <v>98.193164591357345</v>
      </c>
      <c r="F38" s="359">
        <f t="shared" ref="F38" si="262">E38-E37</f>
        <v>1.0119614947811471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47">
        <f>結果表!J36</f>
        <v>97.040060438729014</v>
      </c>
      <c r="L38" s="528">
        <v>11</v>
      </c>
      <c r="M38" s="262">
        <f t="shared" ref="M38" si="266">B38</f>
        <v>99.19488193936688</v>
      </c>
      <c r="N38" s="220">
        <f t="shared" ref="N38" si="267">J38</f>
        <v>97.040060438729014</v>
      </c>
    </row>
    <row r="39" spans="1:14">
      <c r="A39" s="2549">
        <v>44166</v>
      </c>
      <c r="B39" s="2547">
        <f>結果表!B37</f>
        <v>100.1218596334119</v>
      </c>
      <c r="C39" s="550">
        <f t="shared" ref="C39" si="268">B39-B38</f>
        <v>0.92697769404502139</v>
      </c>
      <c r="D39" s="246">
        <f t="shared" ref="D39" si="269">ROUND((B39-B27)/B27*100,2)</f>
        <v>0.67</v>
      </c>
      <c r="E39" s="551">
        <f t="shared" ref="E39" si="270">AVERAGE(B37:B39)</f>
        <v>99.176369880784947</v>
      </c>
      <c r="F39" s="544">
        <f t="shared" ref="F39" si="271">E39-E38</f>
        <v>0.98320528942760177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47">
        <f>結果表!J37</f>
        <v>97.486203526569042</v>
      </c>
      <c r="L39" s="532">
        <v>12</v>
      </c>
      <c r="M39" s="494">
        <f t="shared" ref="M39" si="275">B39</f>
        <v>100.1218596334119</v>
      </c>
      <c r="N39" s="225">
        <f t="shared" ref="N39" si="276">J39</f>
        <v>97.486203526569042</v>
      </c>
    </row>
    <row r="40" spans="1:14">
      <c r="A40" s="2199">
        <v>44197</v>
      </c>
      <c r="B40" s="2546">
        <f>結果表!B38</f>
        <v>100.94452247113877</v>
      </c>
      <c r="C40" s="52">
        <f t="shared" ref="C40" si="277">B40-B39</f>
        <v>0.82266283772686677</v>
      </c>
      <c r="D40" s="243">
        <f t="shared" ref="D40" si="278">ROUND((B40-B28)/B28*100,2)</f>
        <v>2.48</v>
      </c>
      <c r="E40" s="542">
        <f t="shared" ref="E40" si="279">AVERAGE(B38:B40)</f>
        <v>100.08708801463918</v>
      </c>
      <c r="F40" s="359">
        <f t="shared" ref="F40" si="280">E40-E39</f>
        <v>0.91071813385423184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46">
        <f>結果表!J38</f>
        <v>97.944809585114555</v>
      </c>
      <c r="L40" s="530" t="s">
        <v>814</v>
      </c>
      <c r="M40" s="262">
        <f t="shared" ref="M40" si="284">B40</f>
        <v>100.94452247113877</v>
      </c>
      <c r="N40" s="220">
        <f t="shared" ref="N40" si="285">J40</f>
        <v>97.944809585114555</v>
      </c>
    </row>
    <row r="41" spans="1:14">
      <c r="A41" s="2199">
        <v>44228</v>
      </c>
      <c r="B41" s="2547">
        <f>結果表!B39</f>
        <v>101.53619866901782</v>
      </c>
      <c r="C41" s="52">
        <f t="shared" ref="C41" si="286">B41-B40</f>
        <v>0.59167619787905323</v>
      </c>
      <c r="D41" s="243">
        <f t="shared" ref="D41" si="287">ROUND((B41-B29)/B29*100,2)</f>
        <v>4.21</v>
      </c>
      <c r="E41" s="542">
        <f t="shared" ref="E41" si="288">AVERAGE(B39:B41)</f>
        <v>100.86752692452283</v>
      </c>
      <c r="F41" s="359">
        <f t="shared" ref="F41" si="289">E41-E40</f>
        <v>0.78043890988365661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47">
        <f>結果表!J39</f>
        <v>98.332298834381021</v>
      </c>
      <c r="L41" s="527">
        <v>2</v>
      </c>
      <c r="M41" s="262">
        <f t="shared" ref="M41" si="293">B41</f>
        <v>101.53619866901782</v>
      </c>
      <c r="N41" s="220">
        <f t="shared" ref="N41" si="294">J41</f>
        <v>98.332298834381021</v>
      </c>
    </row>
    <row r="42" spans="1:14">
      <c r="A42" s="2199">
        <v>44256</v>
      </c>
      <c r="B42" s="2547">
        <f>結果表!B40</f>
        <v>101.89686629236905</v>
      </c>
      <c r="C42" s="52">
        <f t="shared" ref="C42" si="295">B42-B41</f>
        <v>0.36066762335123315</v>
      </c>
      <c r="D42" s="243">
        <f t="shared" ref="D42" si="296">ROUND((B42-B30)/B30*100,2)</f>
        <v>5.8</v>
      </c>
      <c r="E42" s="542">
        <f t="shared" ref="E42" si="297">AVERAGE(B40:B42)</f>
        <v>101.45919581084188</v>
      </c>
      <c r="F42" s="359">
        <f t="shared" ref="F42" si="298">E42-E41</f>
        <v>0.59166888631904158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47">
        <f>結果表!J40</f>
        <v>98.657321948326711</v>
      </c>
      <c r="L42" s="527">
        <v>3</v>
      </c>
      <c r="M42" s="262">
        <f t="shared" ref="M42" si="302">B42</f>
        <v>101.89686629236905</v>
      </c>
      <c r="N42" s="220">
        <f t="shared" ref="N42" si="303">J42</f>
        <v>98.657321948326711</v>
      </c>
    </row>
    <row r="43" spans="1:14">
      <c r="A43" s="2199">
        <v>44287</v>
      </c>
      <c r="B43" s="2547">
        <f>結果表!B41</f>
        <v>102.01200040759061</v>
      </c>
      <c r="C43" s="52">
        <f t="shared" ref="C43" si="304">B43-B42</f>
        <v>0.11513411522155081</v>
      </c>
      <c r="D43" s="243">
        <f t="shared" ref="D43" si="305">ROUND((B43-B31)/B31*100,2)</f>
        <v>7.06</v>
      </c>
      <c r="E43" s="542">
        <f t="shared" ref="E43" si="306">AVERAGE(B41:B43)</f>
        <v>101.81502178965917</v>
      </c>
      <c r="F43" s="359">
        <f t="shared" ref="F43" si="307">E43-E42</f>
        <v>0.35582597881729328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47">
        <f>結果表!J41</f>
        <v>98.931307917497435</v>
      </c>
      <c r="L43" s="527">
        <v>4</v>
      </c>
      <c r="M43" s="262">
        <f t="shared" ref="M43" si="311">B43</f>
        <v>102.01200040759061</v>
      </c>
      <c r="N43" s="220">
        <f t="shared" ref="N43" si="312">J43</f>
        <v>98.931307917497435</v>
      </c>
    </row>
    <row r="44" spans="1:14">
      <c r="A44" s="2199">
        <v>44317</v>
      </c>
      <c r="B44" s="2547">
        <f>結果表!B42</f>
        <v>101.9066109418533</v>
      </c>
      <c r="C44" s="52">
        <f t="shared" ref="C44" si="313">B44-B43</f>
        <v>-0.10538946573730357</v>
      </c>
      <c r="D44" s="243">
        <f t="shared" ref="D44" si="314">ROUND((B44-B32)/B32*100,2)</f>
        <v>7.58</v>
      </c>
      <c r="E44" s="542">
        <f t="shared" ref="E44" si="315">AVERAGE(B42:B44)</f>
        <v>101.938492547271</v>
      </c>
      <c r="F44" s="359">
        <f t="shared" ref="F44" si="316">E44-E43</f>
        <v>0.1234707576118268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47">
        <f>結果表!J42</f>
        <v>99.150413169189278</v>
      </c>
      <c r="L44" s="527">
        <v>5</v>
      </c>
      <c r="M44" s="262">
        <f t="shared" ref="M44" si="320">B44</f>
        <v>101.9066109418533</v>
      </c>
      <c r="N44" s="220">
        <f t="shared" ref="N44" si="321">J44</f>
        <v>99.150413169189278</v>
      </c>
    </row>
    <row r="45" spans="1:14">
      <c r="A45" s="2199">
        <v>44348</v>
      </c>
      <c r="B45" s="2547">
        <f>結果表!B43</f>
        <v>101.62986367154301</v>
      </c>
      <c r="C45" s="52">
        <f t="shared" ref="C45" si="322">B45-B44</f>
        <v>-0.27674727031029533</v>
      </c>
      <c r="D45" s="243">
        <f t="shared" ref="D45" si="323">ROUND((B45-B33)/B33*100,2)</f>
        <v>7.2</v>
      </c>
      <c r="E45" s="542">
        <f t="shared" ref="E45" si="324">AVERAGE(B43:B45)</f>
        <v>101.84949167366229</v>
      </c>
      <c r="F45" s="359">
        <f t="shared" ref="F45" si="325">E45-E44</f>
        <v>-8.9000873608711117E-2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47">
        <f>結果表!J43</f>
        <v>99.311052754074083</v>
      </c>
      <c r="L45" s="527">
        <v>6</v>
      </c>
      <c r="M45" s="262">
        <f t="shared" ref="M45" si="329">B45</f>
        <v>101.62986367154301</v>
      </c>
      <c r="N45" s="220">
        <f t="shared" ref="N45" si="330">J45</f>
        <v>99.311052754074083</v>
      </c>
    </row>
    <row r="46" spans="1:14">
      <c r="A46" s="2199">
        <v>44378</v>
      </c>
      <c r="B46" s="2547">
        <f>結果表!B44</f>
        <v>101.26188325345962</v>
      </c>
      <c r="C46" s="52">
        <f t="shared" ref="C46" si="331">B46-B45</f>
        <v>-0.36798041808339121</v>
      </c>
      <c r="D46" s="243">
        <f t="shared" ref="D46" si="332">ROUND((B46-B34)/B34*100,2)</f>
        <v>6.2</v>
      </c>
      <c r="E46" s="542">
        <f t="shared" ref="E46" si="333">AVERAGE(B44:B46)</f>
        <v>101.5994526222853</v>
      </c>
      <c r="F46" s="359">
        <f t="shared" ref="F46" si="334">E46-E45</f>
        <v>-0.25003905137698723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47">
        <f>結果表!J44</f>
        <v>99.414923160556086</v>
      </c>
      <c r="L46" s="527">
        <v>7</v>
      </c>
      <c r="M46" s="262">
        <f t="shared" ref="M46" si="338">B46</f>
        <v>101.26188325345962</v>
      </c>
      <c r="N46" s="220">
        <f t="shared" ref="N46" si="339">J46</f>
        <v>99.414923160556086</v>
      </c>
    </row>
    <row r="47" spans="1:14">
      <c r="A47" s="2199">
        <v>44409</v>
      </c>
      <c r="B47" s="2547">
        <f>結果表!B45</f>
        <v>100.93273651697487</v>
      </c>
      <c r="C47" s="52">
        <f t="shared" ref="C47" si="340">B47-B46</f>
        <v>-0.32914673648474491</v>
      </c>
      <c r="D47" s="243">
        <f t="shared" ref="D47" si="341">ROUND((B47-B35)/B35*100,2)</f>
        <v>4.96</v>
      </c>
      <c r="E47" s="542">
        <f t="shared" ref="E47" si="342">AVERAGE(B45:B47)</f>
        <v>101.27482781399249</v>
      </c>
      <c r="F47" s="359">
        <f t="shared" ref="F47" si="343">E47-E46</f>
        <v>-0.32462480829281048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47">
        <f>結果表!J45</f>
        <v>99.503635493152558</v>
      </c>
      <c r="L47" s="529">
        <v>8</v>
      </c>
      <c r="M47" s="262">
        <f t="shared" ref="M47" si="347">B47</f>
        <v>100.93273651697487</v>
      </c>
      <c r="N47" s="220">
        <f t="shared" ref="N47" si="348">J47</f>
        <v>99.503635493152558</v>
      </c>
    </row>
    <row r="48" spans="1:14">
      <c r="A48" s="2199">
        <v>44440</v>
      </c>
      <c r="B48" s="2547">
        <f>結果表!B46</f>
        <v>100.71968727180503</v>
      </c>
      <c r="C48" s="52">
        <f t="shared" ref="C48" si="349">B48-B47</f>
        <v>-0.21304924516984158</v>
      </c>
      <c r="D48" s="243">
        <f t="shared" ref="D48" si="350">ROUND((B48-B36)/B36*100,2)</f>
        <v>3.65</v>
      </c>
      <c r="E48" s="542">
        <f t="shared" ref="E48" si="351">AVERAGE(B46:B48)</f>
        <v>100.9714356807465</v>
      </c>
      <c r="F48" s="359">
        <f t="shared" ref="F48" si="352">E48-E47</f>
        <v>-0.30339213324599257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47">
        <f>結果表!J46</f>
        <v>99.625741593355329</v>
      </c>
      <c r="L48" s="529">
        <v>9</v>
      </c>
      <c r="M48" s="262">
        <f t="shared" ref="M48" si="356">B48</f>
        <v>100.71968727180503</v>
      </c>
      <c r="N48" s="220">
        <f t="shared" ref="N48" si="357">J48</f>
        <v>99.625741593355329</v>
      </c>
    </row>
    <row r="49" spans="1:14">
      <c r="A49" s="2199">
        <v>44470</v>
      </c>
      <c r="B49" s="2547">
        <f>結果表!B47</f>
        <v>100.68371117243287</v>
      </c>
      <c r="C49" s="52">
        <f t="shared" ref="C49" si="358">B49-B48</f>
        <v>-3.5976099372163617E-2</v>
      </c>
      <c r="D49" s="243">
        <f t="shared" ref="D49" si="359">ROUND((B49-B37)/B37*100,2)</f>
        <v>2.52</v>
      </c>
      <c r="E49" s="542">
        <f t="shared" ref="E49" si="360">AVERAGE(B47:B49)</f>
        <v>100.7787116537376</v>
      </c>
      <c r="F49" s="359">
        <f t="shared" ref="F49" si="361">E49-E48</f>
        <v>-0.19272402700889302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47">
        <f>結果表!J47</f>
        <v>99.747825764360471</v>
      </c>
      <c r="L49" s="529">
        <v>10</v>
      </c>
      <c r="M49" s="262">
        <f t="shared" ref="M49" si="365">B49</f>
        <v>100.68371117243287</v>
      </c>
      <c r="N49" s="220">
        <f t="shared" ref="N49" si="366">J49</f>
        <v>99.747825764360471</v>
      </c>
    </row>
    <row r="50" spans="1:14">
      <c r="A50" s="2199">
        <v>44501</v>
      </c>
      <c r="B50" s="2547">
        <f>結果表!B48</f>
        <v>100.78733846135979</v>
      </c>
      <c r="C50" s="52">
        <f t="shared" ref="C50" si="367">B50-B49</f>
        <v>0.10362728892692985</v>
      </c>
      <c r="D50" s="243">
        <f t="shared" ref="D50" si="368">ROUND((B50-B38)/B38*100,2)</f>
        <v>1.61</v>
      </c>
      <c r="E50" s="542">
        <f t="shared" ref="E50" si="369">AVERAGE(B48:B50)</f>
        <v>100.73024563519924</v>
      </c>
      <c r="F50" s="359">
        <f t="shared" ref="F50" si="370">E50-E49</f>
        <v>-4.8466018538363187E-2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47">
        <f>結果表!J48</f>
        <v>99.841921380974753</v>
      </c>
      <c r="L50" s="528">
        <v>11</v>
      </c>
      <c r="M50" s="262">
        <f t="shared" ref="M50" si="374">B50</f>
        <v>100.78733846135979</v>
      </c>
      <c r="N50" s="220">
        <f t="shared" ref="N50" si="375">J50</f>
        <v>99.841921380974753</v>
      </c>
    </row>
    <row r="51" spans="1:14">
      <c r="A51" s="2199">
        <v>44531</v>
      </c>
      <c r="B51" s="2548">
        <f>結果表!B49</f>
        <v>100.91090552126346</v>
      </c>
      <c r="C51" s="52">
        <f t="shared" ref="C51:C52" si="376">B51-B50</f>
        <v>0.12356705990366379</v>
      </c>
      <c r="D51" s="243">
        <f t="shared" ref="D51:D52" si="377">ROUND((B51-B39)/B39*100,2)</f>
        <v>0.79</v>
      </c>
      <c r="E51" s="542">
        <f t="shared" ref="E51:E52" si="378">AVERAGE(B49:B51)</f>
        <v>100.79398505168537</v>
      </c>
      <c r="F51" s="359">
        <f t="shared" ref="F51:F52" si="379">E51-E50</f>
        <v>6.373941648612913E-2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48">
        <f>結果表!J49</f>
        <v>99.870433506965725</v>
      </c>
      <c r="L51" s="532">
        <v>12</v>
      </c>
      <c r="M51" s="494">
        <f t="shared" ref="M51:M52" si="383">B51</f>
        <v>100.91090552126346</v>
      </c>
      <c r="N51" s="225">
        <f t="shared" ref="N51:N52" si="384">J51</f>
        <v>99.870433506965725</v>
      </c>
    </row>
    <row r="52" spans="1:14">
      <c r="A52" s="2231">
        <v>44562</v>
      </c>
      <c r="B52" s="2547">
        <f>結果表!B50</f>
        <v>101.03380317104184</v>
      </c>
      <c r="C52" s="547">
        <f t="shared" si="376"/>
        <v>0.12289764977838047</v>
      </c>
      <c r="D52" s="245">
        <f t="shared" si="377"/>
        <v>0.09</v>
      </c>
      <c r="E52" s="548">
        <f t="shared" si="378"/>
        <v>100.91068238455502</v>
      </c>
      <c r="F52" s="553">
        <f t="shared" si="379"/>
        <v>0.11669733286964856</v>
      </c>
      <c r="G52" s="549">
        <f t="shared" si="380"/>
        <v>1</v>
      </c>
      <c r="H52" s="554">
        <f t="shared" si="381"/>
        <v>1</v>
      </c>
      <c r="I52" s="2544" t="str">
        <f t="shared" si="382"/>
        <v xml:space="preserve"> ---</v>
      </c>
      <c r="J52" s="2547">
        <f>結果表!J50</f>
        <v>99.853182491894074</v>
      </c>
      <c r="L52" s="530" t="s">
        <v>856</v>
      </c>
      <c r="M52" s="262">
        <f t="shared" si="383"/>
        <v>101.03380317104184</v>
      </c>
      <c r="N52" s="220">
        <f t="shared" si="384"/>
        <v>99.853182491894074</v>
      </c>
    </row>
    <row r="53" spans="1:14">
      <c r="A53" s="2232">
        <v>44593</v>
      </c>
      <c r="B53" s="2547">
        <f>結果表!B51</f>
        <v>101.09956441435895</v>
      </c>
      <c r="C53" s="52">
        <f t="shared" ref="C53" si="385">B53-B52</f>
        <v>6.5761243317112417E-2</v>
      </c>
      <c r="D53" s="243">
        <f t="shared" ref="D53" si="386">ROUND((B53-B41)/B41*100,2)</f>
        <v>-0.43</v>
      </c>
      <c r="E53" s="542">
        <f t="shared" ref="E53" si="387">AVERAGE(B51:B53)</f>
        <v>101.01475770222142</v>
      </c>
      <c r="F53" s="359">
        <f t="shared" ref="F53" si="388">E53-E52</f>
        <v>0.10407531766639977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47">
        <f>結果表!J51</f>
        <v>99.813971961466848</v>
      </c>
      <c r="L53" s="527">
        <v>2</v>
      </c>
      <c r="M53" s="262">
        <f t="shared" ref="M53" si="392">B53</f>
        <v>101.09956441435895</v>
      </c>
      <c r="N53" s="220">
        <f t="shared" ref="N53" si="393">J53</f>
        <v>99.813971961466848</v>
      </c>
    </row>
    <row r="54" spans="1:14">
      <c r="A54" s="2232">
        <v>44621</v>
      </c>
      <c r="B54" s="2547">
        <f>結果表!B52</f>
        <v>101.15435762349087</v>
      </c>
      <c r="C54" s="52">
        <f t="shared" ref="C54" si="394">B54-B53</f>
        <v>5.4793209131915432E-2</v>
      </c>
      <c r="D54" s="243">
        <f t="shared" ref="D54" si="395">ROUND((B54-B42)/B42*100,2)</f>
        <v>-0.73</v>
      </c>
      <c r="E54" s="542">
        <f t="shared" ref="E54" si="396">AVERAGE(B52:B54)</f>
        <v>101.09590840296387</v>
      </c>
      <c r="F54" s="359">
        <f t="shared" ref="F54" si="397">E54-E53</f>
        <v>8.1150700742455228E-2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47">
        <f>結果表!J52</f>
        <v>99.776324311557104</v>
      </c>
      <c r="L54" s="527">
        <v>3</v>
      </c>
      <c r="M54" s="262">
        <f t="shared" ref="M54" si="401">B54</f>
        <v>101.15435762349087</v>
      </c>
      <c r="N54" s="220">
        <f t="shared" ref="N54" si="402">J54</f>
        <v>99.776324311557104</v>
      </c>
    </row>
    <row r="55" spans="1:14">
      <c r="A55" s="2232">
        <v>44652</v>
      </c>
      <c r="B55" s="2547">
        <f>結果表!B53</f>
        <v>101.16228394735674</v>
      </c>
      <c r="C55" s="52">
        <f t="shared" ref="C55" si="403">B55-B54</f>
        <v>7.9263238658739965E-3</v>
      </c>
      <c r="D55" s="243">
        <f t="shared" ref="D55" si="404">ROUND((B55-B43)/B43*100,2)</f>
        <v>-0.83</v>
      </c>
      <c r="E55" s="542">
        <f t="shared" ref="E55" si="405">AVERAGE(B53:B55)</f>
        <v>101.13873532840218</v>
      </c>
      <c r="F55" s="359">
        <f t="shared" ref="F55" si="406">E55-E54</f>
        <v>4.2826925438305352E-2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47">
        <f>結果表!J53</f>
        <v>99.755553827385782</v>
      </c>
      <c r="L55" s="527">
        <v>4</v>
      </c>
      <c r="M55" s="262">
        <f t="shared" ref="M55" si="410">B55</f>
        <v>101.16228394735674</v>
      </c>
      <c r="N55" s="220">
        <f t="shared" ref="N55" si="411">J55</f>
        <v>99.755553827385782</v>
      </c>
    </row>
    <row r="56" spans="1:14">
      <c r="A56" s="2232">
        <v>44682</v>
      </c>
      <c r="B56" s="2547">
        <f>結果表!B54</f>
        <v>101.114000300204</v>
      </c>
      <c r="C56" s="52">
        <f t="shared" ref="C56" si="412">B56-B55</f>
        <v>-4.828364715274347E-2</v>
      </c>
      <c r="D56" s="243">
        <f t="shared" ref="D56" si="413">ROUND((B56-B44)/B44*100,2)</f>
        <v>-0.78</v>
      </c>
      <c r="E56" s="542">
        <f t="shared" ref="E56" si="414">AVERAGE(B54:B56)</f>
        <v>101.14354729035053</v>
      </c>
      <c r="F56" s="359">
        <f t="shared" ref="F56" si="415">E56-E55</f>
        <v>4.8119619483486531E-3</v>
      </c>
      <c r="G56" s="360">
        <f t="shared" ref="G56" si="416">IF(F56&lt;0,-1,1)</f>
        <v>1</v>
      </c>
      <c r="H56" s="361">
        <f t="shared" ref="H56" si="417">SUM(G54:G56)</f>
        <v>3</v>
      </c>
      <c r="I56" s="362" t="str">
        <f t="shared" ref="I56" si="418">IF(H56=-3,"悪化 ",IF(H56=3,"改善 "," ---"))</f>
        <v xml:space="preserve">改善 </v>
      </c>
      <c r="J56" s="2547">
        <f>結果表!J54</f>
        <v>99.796037064294666</v>
      </c>
      <c r="L56" s="527">
        <v>5</v>
      </c>
      <c r="M56" s="262">
        <f t="shared" ref="M56" si="419">B56</f>
        <v>101.114000300204</v>
      </c>
      <c r="N56" s="220">
        <f t="shared" ref="N56" si="420">J56</f>
        <v>99.796037064294666</v>
      </c>
    </row>
    <row r="57" spans="1:14">
      <c r="A57" s="2232">
        <v>44713</v>
      </c>
      <c r="B57" s="2547">
        <f>結果表!B55</f>
        <v>101.06151574996746</v>
      </c>
      <c r="C57" s="52">
        <f t="shared" ref="C57" si="421">B57-B56</f>
        <v>-5.2484550236542304E-2</v>
      </c>
      <c r="D57" s="243">
        <f t="shared" ref="D57" si="422">ROUND((B57-B45)/B45*100,2)</f>
        <v>-0.56000000000000005</v>
      </c>
      <c r="E57" s="542">
        <f t="shared" ref="E57" si="423">AVERAGE(B55:B57)</f>
        <v>101.11259999917606</v>
      </c>
      <c r="F57" s="359">
        <f t="shared" ref="F57" si="424">E57-E56</f>
        <v>-3.0947291174470593E-2</v>
      </c>
      <c r="G57" s="360">
        <f t="shared" ref="G57" si="425">IF(F57&lt;0,-1,1)</f>
        <v>-1</v>
      </c>
      <c r="H57" s="361">
        <f t="shared" ref="H57" si="426">SUM(G55:G57)</f>
        <v>1</v>
      </c>
      <c r="I57" s="362" t="str">
        <f t="shared" ref="I57" si="427">IF(H57=-3,"悪化 ",IF(H57=3,"改善 "," ---"))</f>
        <v xml:space="preserve"> ---</v>
      </c>
      <c r="J57" s="2547">
        <f>結果表!J55</f>
        <v>99.946073546554089</v>
      </c>
      <c r="L57" s="527">
        <v>6</v>
      </c>
      <c r="M57" s="262">
        <f t="shared" ref="M57:M58" si="428">B57</f>
        <v>101.06151574996746</v>
      </c>
      <c r="N57" s="220">
        <f t="shared" ref="N57:N58" si="429">J57</f>
        <v>99.946073546554089</v>
      </c>
    </row>
    <row r="58" spans="1:14">
      <c r="A58" s="2232">
        <v>44743</v>
      </c>
      <c r="B58" s="2547">
        <f>結果表!B56</f>
        <v>101.00390571568924</v>
      </c>
      <c r="C58" s="52">
        <f t="shared" ref="C58" si="430">B58-B57</f>
        <v>-5.7610034278212652E-2</v>
      </c>
      <c r="D58" s="243">
        <f t="shared" ref="D58" si="431">ROUND((B58-B46)/B46*100,2)</f>
        <v>-0.25</v>
      </c>
      <c r="E58" s="542">
        <f t="shared" ref="E58" si="432">AVERAGE(B56:B58)</f>
        <v>101.0598072552869</v>
      </c>
      <c r="F58" s="359">
        <f t="shared" ref="F58" si="433">E58-E57</f>
        <v>-5.2792743889156668E-2</v>
      </c>
      <c r="G58" s="360">
        <f t="shared" ref="G58" si="434">IF(F58&lt;0,-1,1)</f>
        <v>-1</v>
      </c>
      <c r="H58" s="361">
        <f t="shared" ref="H58" si="435">SUM(G56:G58)</f>
        <v>-1</v>
      </c>
      <c r="I58" s="362" t="str">
        <f t="shared" ref="I58" si="436">IF(H58=-3,"悪化 ",IF(H58=3,"改善 "," ---"))</f>
        <v xml:space="preserve"> ---</v>
      </c>
      <c r="J58" s="2547">
        <f>結果表!J56</f>
        <v>100.11892680327718</v>
      </c>
      <c r="L58" s="527">
        <v>7</v>
      </c>
      <c r="M58" s="262">
        <f t="shared" si="428"/>
        <v>101.00390571568924</v>
      </c>
      <c r="N58" s="220">
        <f t="shared" si="429"/>
        <v>100.11892680327718</v>
      </c>
    </row>
    <row r="59" spans="1:14">
      <c r="A59" s="2232">
        <v>44774</v>
      </c>
      <c r="B59" s="2547">
        <f>結果表!B57</f>
        <v>100.92975732162138</v>
      </c>
      <c r="C59" s="52">
        <f t="shared" ref="C59" si="437">B59-B58</f>
        <v>-7.4148394067862E-2</v>
      </c>
      <c r="D59" s="243">
        <f t="shared" ref="D59" si="438">ROUND((B59-B47)/B47*100,2)</f>
        <v>0</v>
      </c>
      <c r="E59" s="542">
        <f t="shared" ref="E59" si="439">AVERAGE(B57:B59)</f>
        <v>100.99839292909269</v>
      </c>
      <c r="F59" s="359">
        <f t="shared" ref="F59" si="440">E59-E58</f>
        <v>-6.1414326194210389E-2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47">
        <f>結果表!J57</f>
        <v>100.25504745788038</v>
      </c>
      <c r="L59" s="529">
        <v>8</v>
      </c>
      <c r="M59" s="262">
        <f t="shared" ref="M59" si="444">B59</f>
        <v>100.92975732162138</v>
      </c>
      <c r="N59" s="220">
        <f t="shared" ref="N59" si="445">J59</f>
        <v>100.25504745788038</v>
      </c>
    </row>
    <row r="60" spans="1:14">
      <c r="A60" s="2232">
        <v>44805</v>
      </c>
      <c r="B60" s="2547">
        <f>結果表!B58</f>
        <v>100.78225787944258</v>
      </c>
      <c r="C60" s="52">
        <f t="shared" ref="C60" si="446">B60-B59</f>
        <v>-0.14749944217879829</v>
      </c>
      <c r="D60" s="243">
        <f t="shared" ref="D60" si="447">ROUND((B60-B48)/B48*100,2)</f>
        <v>0.06</v>
      </c>
      <c r="E60" s="542">
        <f t="shared" ref="E60" si="448">AVERAGE(B58:B60)</f>
        <v>100.90530697225107</v>
      </c>
      <c r="F60" s="359">
        <f t="shared" ref="F60" si="449">E60-E59</f>
        <v>-9.3085956841619577E-2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47">
        <f>結果表!J58</f>
        <v>100.33538298216976</v>
      </c>
      <c r="L60" s="529">
        <v>9</v>
      </c>
      <c r="M60" s="262">
        <f t="shared" ref="M60" si="453">B60</f>
        <v>100.78225787944258</v>
      </c>
      <c r="N60" s="220">
        <f t="shared" ref="N60" si="454">J60</f>
        <v>100.33538298216976</v>
      </c>
    </row>
    <row r="61" spans="1:14">
      <c r="A61" s="2232">
        <v>44835</v>
      </c>
      <c r="B61" s="2547">
        <f>結果表!B59</f>
        <v>100.59454658736352</v>
      </c>
      <c r="C61" s="52">
        <f t="shared" ref="C61" si="455">B61-B60</f>
        <v>-0.18771129207905801</v>
      </c>
      <c r="D61" s="243">
        <f t="shared" ref="D61" si="456">ROUND((B61-B49)/B49*100,2)</f>
        <v>-0.09</v>
      </c>
      <c r="E61" s="542">
        <f t="shared" ref="E61" si="457">AVERAGE(B59:B61)</f>
        <v>100.76885392947582</v>
      </c>
      <c r="F61" s="359">
        <f t="shared" ref="F61" si="458">E61-E60</f>
        <v>-0.13645304277524417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47">
        <f>結果表!J59</f>
        <v>100.38135833533239</v>
      </c>
      <c r="L61" s="529">
        <v>10</v>
      </c>
      <c r="M61" s="262">
        <f t="shared" ref="M61" si="462">B61</f>
        <v>100.59454658736352</v>
      </c>
      <c r="N61" s="220">
        <f t="shared" ref="N61" si="463">J61</f>
        <v>100.38135833533239</v>
      </c>
    </row>
    <row r="62" spans="1:14">
      <c r="A62" s="2232">
        <v>44866</v>
      </c>
      <c r="B62" s="2547">
        <f>結果表!B60</f>
        <v>100.41994391677392</v>
      </c>
      <c r="C62" s="52">
        <f t="shared" ref="C62" si="464">B62-B61</f>
        <v>-0.1746026705896071</v>
      </c>
      <c r="D62" s="243">
        <f t="shared" ref="D62" si="465">ROUND((B62-B50)/B50*100,2)</f>
        <v>-0.36</v>
      </c>
      <c r="E62" s="542">
        <f t="shared" ref="E62" si="466">AVERAGE(B60:B62)</f>
        <v>100.59891612786002</v>
      </c>
      <c r="F62" s="359">
        <f t="shared" ref="F62" si="467">E62-E61</f>
        <v>-0.16993780161580219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47">
        <f>結果表!J60</f>
        <v>100.38205926540549</v>
      </c>
      <c r="L62" s="528">
        <v>11</v>
      </c>
      <c r="M62" s="262">
        <f t="shared" ref="M62" si="471">B62</f>
        <v>100.41994391677392</v>
      </c>
      <c r="N62" s="220">
        <f t="shared" ref="N62" si="472">J62</f>
        <v>100.38205926540549</v>
      </c>
    </row>
    <row r="63" spans="1:14">
      <c r="A63" s="2549">
        <v>44896</v>
      </c>
      <c r="B63" s="2547">
        <f>結果表!B61</f>
        <v>100.2703432502194</v>
      </c>
      <c r="C63" s="550">
        <f t="shared" ref="C63" si="473">B63-B62</f>
        <v>-0.14960066655451953</v>
      </c>
      <c r="D63" s="246">
        <f t="shared" ref="D63" si="474">ROUND((B63-B51)/B51*100,2)</f>
        <v>-0.63</v>
      </c>
      <c r="E63" s="551">
        <f t="shared" ref="E63" si="475">AVERAGE(B61:B63)</f>
        <v>100.42827791811895</v>
      </c>
      <c r="F63" s="544">
        <f t="shared" ref="F63" si="476">E63-E62</f>
        <v>-0.17063820974107102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47">
        <f>結果表!J61</f>
        <v>100.3329732750592</v>
      </c>
      <c r="L63" s="532">
        <v>12</v>
      </c>
      <c r="M63" s="494">
        <f t="shared" ref="M63" si="480">B63</f>
        <v>100.2703432502194</v>
      </c>
      <c r="N63" s="225">
        <f t="shared" ref="N63" si="481">J63</f>
        <v>100.3329732750592</v>
      </c>
    </row>
    <row r="64" spans="1:14">
      <c r="A64" s="2231">
        <v>44927</v>
      </c>
      <c r="B64" s="2546">
        <f>結果表!B62</f>
        <v>100.19058950136012</v>
      </c>
      <c r="C64" s="735">
        <f t="shared" ref="C64" si="482">B64-B63</f>
        <v>-7.975374885927522E-2</v>
      </c>
      <c r="D64" s="245">
        <f t="shared" ref="D64" si="483">ROUND((B64-B52)/B52*100,2)</f>
        <v>-0.83</v>
      </c>
      <c r="E64" s="553">
        <f t="shared" ref="E64" si="484">AVERAGE(B62:B64)</f>
        <v>100.29362555611782</v>
      </c>
      <c r="F64" s="553">
        <f t="shared" ref="F64" si="485">E64-E63</f>
        <v>-0.13465236200113395</v>
      </c>
      <c r="G64" s="554">
        <f t="shared" ref="G64" si="486">IF(F64&lt;0,-1,1)</f>
        <v>-1</v>
      </c>
      <c r="H64" s="554">
        <f t="shared" ref="H64" si="487">SUM(G62:G64)</f>
        <v>-3</v>
      </c>
      <c r="I64" s="2542" t="str">
        <f t="shared" ref="I64" si="488">IF(H64=-3,"悪化 ",IF(H64=3,"改善 "," ---"))</f>
        <v xml:space="preserve">悪化 </v>
      </c>
      <c r="J64" s="2546">
        <f>結果表!J62</f>
        <v>100.26337495547172</v>
      </c>
      <c r="L64" s="530" t="s">
        <v>1210</v>
      </c>
      <c r="M64" s="531">
        <f t="shared" ref="M64" si="489">B64</f>
        <v>100.19058950136012</v>
      </c>
      <c r="N64" s="369">
        <f t="shared" ref="N64" si="490">J64</f>
        <v>100.26337495547172</v>
      </c>
    </row>
    <row r="65" spans="1:14">
      <c r="A65" s="2232">
        <v>44958</v>
      </c>
      <c r="B65" s="2547">
        <f>結果表!B63</f>
        <v>100.16827475219253</v>
      </c>
      <c r="C65" s="699">
        <f t="shared" ref="C65" si="491">B65-B64</f>
        <v>-2.2314749167591685E-2</v>
      </c>
      <c r="D65" s="243">
        <f t="shared" ref="D65" si="492">ROUND((B65-B53)/B53*100,2)</f>
        <v>-0.92</v>
      </c>
      <c r="E65" s="359">
        <f t="shared" ref="E65" si="493">AVERAGE(B63:B65)</f>
        <v>100.20973583459067</v>
      </c>
      <c r="F65" s="359">
        <f t="shared" ref="F65" si="494">E65-E64</f>
        <v>-8.3889721527143024E-2</v>
      </c>
      <c r="G65" s="361">
        <f t="shared" ref="G65" si="495">IF(F65&lt;0,-1,1)</f>
        <v>-1</v>
      </c>
      <c r="H65" s="361">
        <f t="shared" ref="H65" si="496">SUM(G63:G65)</f>
        <v>-3</v>
      </c>
      <c r="I65" s="2543" t="str">
        <f t="shared" ref="I65" si="497">IF(H65=-3,"悪化 ",IF(H65=3,"改善 "," ---"))</f>
        <v xml:space="preserve">悪化 </v>
      </c>
      <c r="J65" s="2547">
        <f>結果表!J63</f>
        <v>100.23035739351062</v>
      </c>
      <c r="L65" s="527">
        <v>2</v>
      </c>
      <c r="M65" s="262">
        <f t="shared" ref="M65" si="498">B65</f>
        <v>100.16827475219253</v>
      </c>
      <c r="N65" s="220">
        <f t="shared" ref="N65" si="499">J65</f>
        <v>100.23035739351062</v>
      </c>
    </row>
    <row r="66" spans="1:14">
      <c r="A66" s="2232">
        <v>44986</v>
      </c>
      <c r="B66" s="2547">
        <f>結果表!B64</f>
        <v>100.17239481052491</v>
      </c>
      <c r="C66" s="699">
        <f t="shared" ref="C66" si="500">B66-B65</f>
        <v>4.1200583323757201E-3</v>
      </c>
      <c r="D66" s="243">
        <f t="shared" ref="D66" si="501">ROUND((B66-B54)/B54*100,2)</f>
        <v>-0.97</v>
      </c>
      <c r="E66" s="359">
        <f t="shared" ref="E66" si="502">AVERAGE(B64:B66)</f>
        <v>100.17708635469252</v>
      </c>
      <c r="F66" s="359">
        <f t="shared" ref="F66" si="503">E66-E65</f>
        <v>-3.2649479898154254E-2</v>
      </c>
      <c r="G66" s="361">
        <f t="shared" ref="G66" si="504">IF(F66&lt;0,-1,1)</f>
        <v>-1</v>
      </c>
      <c r="H66" s="361">
        <f t="shared" ref="H66" si="505">SUM(G64:G66)</f>
        <v>-3</v>
      </c>
      <c r="I66" s="2543" t="str">
        <f t="shared" ref="I66" si="506">IF(H66=-3,"悪化 ",IF(H66=3,"改善 "," ---"))</f>
        <v xml:space="preserve">悪化 </v>
      </c>
      <c r="J66" s="2547">
        <f>結果表!J64</f>
        <v>100.26842988974917</v>
      </c>
      <c r="L66" s="527">
        <v>3</v>
      </c>
      <c r="M66" s="262">
        <f t="shared" ref="M66" si="507">B66</f>
        <v>100.17239481052491</v>
      </c>
      <c r="N66" s="220">
        <f t="shared" ref="N66" si="508">J66</f>
        <v>100.26842988974917</v>
      </c>
    </row>
    <row r="67" spans="1:14">
      <c r="A67" s="2232">
        <v>45017</v>
      </c>
      <c r="B67" s="2547">
        <f>結果表!B65</f>
        <v>100.18953100689698</v>
      </c>
      <c r="C67" s="699">
        <f t="shared" ref="C67" si="509">B67-B66</f>
        <v>1.7136196372078416E-2</v>
      </c>
      <c r="D67" s="243">
        <f t="shared" ref="D67" si="510">ROUND((B67-B55)/B55*100,2)</f>
        <v>-0.96</v>
      </c>
      <c r="E67" s="359">
        <f t="shared" ref="E67" si="511">AVERAGE(B65:B67)</f>
        <v>100.1767335232048</v>
      </c>
      <c r="F67" s="359">
        <f t="shared" ref="F67" si="512">E67-E66</f>
        <v>-3.5283148771725337E-4</v>
      </c>
      <c r="G67" s="361">
        <f t="shared" ref="G67" si="513">IF(F67&lt;0,-1,1)</f>
        <v>-1</v>
      </c>
      <c r="H67" s="361">
        <f t="shared" ref="H67" si="514">SUM(G65:G67)</f>
        <v>-3</v>
      </c>
      <c r="I67" s="2543" t="str">
        <f t="shared" ref="I67" si="515">IF(H67=-3,"悪化 ",IF(H67=3,"改善 "," ---"))</f>
        <v xml:space="preserve">悪化 </v>
      </c>
      <c r="J67" s="2547">
        <f>結果表!J65</f>
        <v>100.35677631826084</v>
      </c>
      <c r="L67" s="527">
        <v>4</v>
      </c>
      <c r="M67" s="262">
        <f t="shared" ref="M67" si="516">B67</f>
        <v>100.18953100689698</v>
      </c>
      <c r="N67" s="220">
        <f t="shared" ref="N67" si="517">J67</f>
        <v>100.35677631826084</v>
      </c>
    </row>
    <row r="68" spans="1:14">
      <c r="A68" s="2232">
        <v>45047</v>
      </c>
      <c r="B68" s="2547">
        <f>結果表!B66</f>
        <v>100.21752583895025</v>
      </c>
      <c r="C68" s="699">
        <f t="shared" ref="C68" si="518">B68-B67</f>
        <v>2.7994832053266805E-2</v>
      </c>
      <c r="D68" s="243">
        <f t="shared" ref="D68" si="519">ROUND((B68-B56)/B56*100,2)</f>
        <v>-0.89</v>
      </c>
      <c r="E68" s="359">
        <f t="shared" ref="E68" si="520">AVERAGE(B66:B68)</f>
        <v>100.19315055212405</v>
      </c>
      <c r="F68" s="359">
        <f t="shared" ref="F68" si="521">E68-E67</f>
        <v>1.6417028919249788E-2</v>
      </c>
      <c r="G68" s="361">
        <f t="shared" ref="G68" si="522">IF(F68&lt;0,-1,1)</f>
        <v>1</v>
      </c>
      <c r="H68" s="361">
        <f t="shared" ref="H68" si="523">SUM(G66:G68)</f>
        <v>-1</v>
      </c>
      <c r="I68" s="2543" t="str">
        <f t="shared" ref="I68" si="524">IF(H68=-3,"悪化 ",IF(H68=3,"改善 "," ---"))</f>
        <v xml:space="preserve"> ---</v>
      </c>
      <c r="J68" s="2547">
        <f>結果表!J66</f>
        <v>100.47650377212204</v>
      </c>
      <c r="L68" s="527">
        <v>5</v>
      </c>
      <c r="M68" s="262">
        <f t="shared" ref="M68" si="525">B68</f>
        <v>100.21752583895025</v>
      </c>
      <c r="N68" s="220">
        <f t="shared" ref="N68" si="526">J68</f>
        <v>100.47650377212204</v>
      </c>
    </row>
    <row r="69" spans="1:14">
      <c r="A69" s="2232">
        <v>45078</v>
      </c>
      <c r="B69" s="2547">
        <f>結果表!B67</f>
        <v>100.25597697332454</v>
      </c>
      <c r="C69" s="699">
        <f t="shared" ref="C69" si="527">B69-B68</f>
        <v>3.8451134374284379E-2</v>
      </c>
      <c r="D69" s="243">
        <f t="shared" ref="D69" si="528">ROUND((B69-B57)/B57*100,2)</f>
        <v>-0.8</v>
      </c>
      <c r="E69" s="359">
        <f t="shared" ref="E69" si="529">AVERAGE(B67:B69)</f>
        <v>100.22101127305727</v>
      </c>
      <c r="F69" s="359">
        <f t="shared" ref="F69" si="530">E69-E68</f>
        <v>2.7860720933219341E-2</v>
      </c>
      <c r="G69" s="361">
        <f t="shared" ref="G69" si="531">IF(F69&lt;0,-1,1)</f>
        <v>1</v>
      </c>
      <c r="H69" s="361">
        <f t="shared" ref="H69" si="532">SUM(G67:G69)</f>
        <v>1</v>
      </c>
      <c r="I69" s="2543" t="str">
        <f t="shared" ref="I69" si="533">IF(H69=-3,"悪化 ",IF(H69=3,"改善 "," ---"))</f>
        <v xml:space="preserve"> ---</v>
      </c>
      <c r="J69" s="2547">
        <f>結果表!J67</f>
        <v>100.62426227707991</v>
      </c>
      <c r="L69" s="527">
        <v>6</v>
      </c>
      <c r="M69" s="262">
        <f t="shared" ref="M69" si="534">B69</f>
        <v>100.25597697332454</v>
      </c>
      <c r="N69" s="220">
        <f t="shared" ref="N69" si="535">J69</f>
        <v>100.62426227707991</v>
      </c>
    </row>
    <row r="70" spans="1:14">
      <c r="A70" s="2232">
        <v>45108</v>
      </c>
      <c r="B70" s="2547">
        <f>結果表!B68</f>
        <v>100.27684481851371</v>
      </c>
      <c r="C70" s="699">
        <f t="shared" ref="C70" si="536">B70-B69</f>
        <v>2.086784518917284E-2</v>
      </c>
      <c r="D70" s="243">
        <f t="shared" ref="D70" si="537">ROUND((B70-B58)/B58*100,2)</f>
        <v>-0.72</v>
      </c>
      <c r="E70" s="359">
        <f t="shared" ref="E70" si="538">AVERAGE(B68:B70)</f>
        <v>100.2501158769295</v>
      </c>
      <c r="F70" s="359">
        <f t="shared" ref="F70" si="539">E70-E69</f>
        <v>2.9104603872227131E-2</v>
      </c>
      <c r="G70" s="361">
        <f t="shared" ref="G70" si="540">IF(F70&lt;0,-1,1)</f>
        <v>1</v>
      </c>
      <c r="H70" s="361">
        <f t="shared" ref="H70" si="541">SUM(G68:G70)</f>
        <v>3</v>
      </c>
      <c r="I70" s="2543" t="str">
        <f t="shared" ref="I70" si="542">IF(H70=-3,"悪化 ",IF(H70=3,"改善 "," ---"))</f>
        <v xml:space="preserve">改善 </v>
      </c>
      <c r="J70" s="2547">
        <f>結果表!J68</f>
        <v>100.80075439008759</v>
      </c>
      <c r="L70" s="527">
        <v>7</v>
      </c>
      <c r="M70" s="262">
        <f t="shared" ref="M70" si="543">B70</f>
        <v>100.27684481851371</v>
      </c>
      <c r="N70" s="220">
        <f t="shared" ref="N70" si="544">J70</f>
        <v>100.80075439008759</v>
      </c>
    </row>
    <row r="71" spans="1:14">
      <c r="A71" s="2232">
        <v>45139</v>
      </c>
      <c r="B71" s="2547">
        <f>結果表!B69</f>
        <v>100.23929790682514</v>
      </c>
      <c r="C71" s="699">
        <f t="shared" ref="C71" si="545">B71-B70</f>
        <v>-3.7546911688565388E-2</v>
      </c>
      <c r="D71" s="243">
        <f t="shared" ref="D71" si="546">ROUND((B71-B59)/B59*100,2)</f>
        <v>-0.68</v>
      </c>
      <c r="E71" s="359">
        <f t="shared" ref="E71" si="547">AVERAGE(B69:B71)</f>
        <v>100.2573732328878</v>
      </c>
      <c r="F71" s="359">
        <f t="shared" ref="F71" si="548">E71-E70</f>
        <v>7.2573559583020142E-3</v>
      </c>
      <c r="G71" s="361">
        <f t="shared" ref="G71" si="549">IF(F71&lt;0,-1,1)</f>
        <v>1</v>
      </c>
      <c r="H71" s="361">
        <f t="shared" ref="H71" si="550">SUM(G69:G71)</f>
        <v>3</v>
      </c>
      <c r="I71" s="2543" t="str">
        <f t="shared" ref="I71" si="551">IF(H71=-3,"悪化 ",IF(H71=3,"改善 "," ---"))</f>
        <v xml:space="preserve">改善 </v>
      </c>
      <c r="J71" s="2547">
        <f>結果表!J69</f>
        <v>100.96594429956242</v>
      </c>
      <c r="L71" s="529">
        <v>8</v>
      </c>
      <c r="M71" s="262">
        <f t="shared" ref="M71" si="552">B71</f>
        <v>100.23929790682514</v>
      </c>
      <c r="N71" s="220">
        <f t="shared" ref="N71" si="553">J71</f>
        <v>100.96594429956242</v>
      </c>
    </row>
    <row r="72" spans="1:14">
      <c r="A72" s="2232">
        <v>45170</v>
      </c>
      <c r="B72" s="2547">
        <f>結果表!B70</f>
        <v>100.10744532201019</v>
      </c>
      <c r="C72" s="699">
        <f t="shared" ref="C72" si="554">B72-B71</f>
        <v>-0.13185258481495055</v>
      </c>
      <c r="D72" s="243">
        <f t="shared" ref="D72" si="555">ROUND((B72-B60)/B60*100,2)</f>
        <v>-0.67</v>
      </c>
      <c r="E72" s="359">
        <f t="shared" ref="E72" si="556">AVERAGE(B70:B72)</f>
        <v>100.20786268244967</v>
      </c>
      <c r="F72" s="359">
        <f t="shared" ref="F72" si="557">E72-E71</f>
        <v>-4.9510550438128575E-2</v>
      </c>
      <c r="G72" s="361">
        <f t="shared" ref="G72" si="558">IF(F72&lt;0,-1,1)</f>
        <v>-1</v>
      </c>
      <c r="H72" s="361">
        <f t="shared" ref="H72" si="559">SUM(G70:G72)</f>
        <v>1</v>
      </c>
      <c r="I72" s="2543" t="str">
        <f t="shared" ref="I72" si="560">IF(H72=-3,"悪化 ",IF(H72=3,"改善 "," ---"))</f>
        <v xml:space="preserve"> ---</v>
      </c>
      <c r="J72" s="2547">
        <f>結果表!J70</f>
        <v>101.0982752425134</v>
      </c>
      <c r="L72" s="529">
        <v>9</v>
      </c>
      <c r="M72" s="262">
        <f t="shared" ref="M72" si="561">B72</f>
        <v>100.10744532201019</v>
      </c>
      <c r="N72" s="220">
        <f t="shared" ref="N72" si="562">J72</f>
        <v>101.0982752425134</v>
      </c>
    </row>
    <row r="73" spans="1:14">
      <c r="A73" s="2232">
        <v>45200</v>
      </c>
      <c r="B73" s="2547">
        <f>結果表!B71</f>
        <v>99.937965745665664</v>
      </c>
      <c r="C73" s="699">
        <f t="shared" ref="C73" si="563">B73-B72</f>
        <v>-0.16947957634452848</v>
      </c>
      <c r="D73" s="243">
        <f t="shared" ref="D73" si="564">ROUND((B73-B61)/B61*100,2)</f>
        <v>-0.65</v>
      </c>
      <c r="E73" s="359">
        <f t="shared" ref="E73" si="565">AVERAGE(B71:B73)</f>
        <v>100.09490299150035</v>
      </c>
      <c r="F73" s="359">
        <f t="shared" ref="F73" si="566">E73-E72</f>
        <v>-0.11295969094932445</v>
      </c>
      <c r="G73" s="361">
        <f t="shared" ref="G73" si="567">IF(F73&lt;0,-1,1)</f>
        <v>-1</v>
      </c>
      <c r="H73" s="361">
        <f t="shared" ref="H73" si="568">SUM(G71:G73)</f>
        <v>-1</v>
      </c>
      <c r="I73" s="2543" t="str">
        <f t="shared" ref="I73" si="569">IF(H73=-3,"悪化 ",IF(H73=3,"改善 "," ---"))</f>
        <v xml:space="preserve"> ---</v>
      </c>
      <c r="J73" s="2547">
        <f>結果表!J71</f>
        <v>101.15015410995268</v>
      </c>
      <c r="L73" s="529">
        <v>10</v>
      </c>
      <c r="M73" s="262">
        <f t="shared" ref="M73" si="570">B73</f>
        <v>99.937965745665664</v>
      </c>
      <c r="N73" s="220">
        <f t="shared" ref="N73" si="571">J73</f>
        <v>101.15015410995268</v>
      </c>
    </row>
    <row r="74" spans="1:14">
      <c r="A74" s="2232">
        <v>45231</v>
      </c>
      <c r="B74" s="2547">
        <f>結果表!B72</f>
        <v>99.772880679699639</v>
      </c>
      <c r="C74" s="699">
        <f t="shared" ref="C74" si="572">B74-B73</f>
        <v>-0.16508506596602501</v>
      </c>
      <c r="D74" s="243">
        <f t="shared" ref="D74" si="573">ROUND((B74-B62)/B62*100,2)</f>
        <v>-0.64</v>
      </c>
      <c r="E74" s="359">
        <f t="shared" ref="E74" si="574">AVERAGE(B72:B74)</f>
        <v>99.939430582458499</v>
      </c>
      <c r="F74" s="359">
        <f t="shared" ref="F74" si="575">E74-E73</f>
        <v>-0.15547240904184889</v>
      </c>
      <c r="G74" s="361">
        <f t="shared" ref="G74" si="576">IF(F74&lt;0,-1,1)</f>
        <v>-1</v>
      </c>
      <c r="H74" s="361">
        <f t="shared" ref="H74" si="577">SUM(G72:G74)</f>
        <v>-3</v>
      </c>
      <c r="I74" s="2543" t="str">
        <f t="shared" ref="I74" si="578">IF(H74=-3,"悪化 ",IF(H74=3,"改善 "," ---"))</f>
        <v xml:space="preserve">悪化 </v>
      </c>
      <c r="J74" s="2547">
        <f>結果表!J72</f>
        <v>101.1546612424471</v>
      </c>
      <c r="L74" s="528">
        <v>11</v>
      </c>
      <c r="M74" s="262">
        <f t="shared" ref="M74" si="579">B74</f>
        <v>99.772880679699639</v>
      </c>
      <c r="N74" s="220">
        <f t="shared" ref="N74" si="580">J74</f>
        <v>101.1546612424471</v>
      </c>
    </row>
    <row r="75" spans="1:14">
      <c r="A75" s="2549">
        <v>45261</v>
      </c>
      <c r="B75" s="2548">
        <f>結果表!B73</f>
        <v>99.632055037032316</v>
      </c>
      <c r="C75" s="930">
        <f t="shared" ref="C75" si="581">B75-B74</f>
        <v>-0.14082564266732334</v>
      </c>
      <c r="D75" s="246">
        <f t="shared" ref="D75" si="582">ROUND((B75-B63)/B63*100,2)</f>
        <v>-0.64</v>
      </c>
      <c r="E75" s="544">
        <f t="shared" ref="E75" si="583">AVERAGE(B73:B75)</f>
        <v>99.78096715413254</v>
      </c>
      <c r="F75" s="544">
        <f t="shared" ref="F75" si="584">E75-E74</f>
        <v>-0.15846342832595894</v>
      </c>
      <c r="G75" s="545">
        <f t="shared" ref="G75" si="585">IF(F75&lt;0,-1,1)</f>
        <v>-1</v>
      </c>
      <c r="H75" s="545">
        <f t="shared" ref="H75" si="586">SUM(G73:G75)</f>
        <v>-3</v>
      </c>
      <c r="I75" s="2545" t="str">
        <f t="shared" ref="I75" si="587">IF(H75=-3,"悪化 ",IF(H75=3,"改善 "," ---"))</f>
        <v xml:space="preserve">悪化 </v>
      </c>
      <c r="J75" s="2548">
        <f>結果表!J73</f>
        <v>101.14045485753041</v>
      </c>
      <c r="L75" s="532">
        <v>12</v>
      </c>
      <c r="M75" s="494">
        <f t="shared" ref="M75" si="588">B75</f>
        <v>99.632055037032316</v>
      </c>
      <c r="N75" s="225">
        <f t="shared" ref="N75" si="589">J75</f>
        <v>101.14045485753041</v>
      </c>
    </row>
    <row r="76" spans="1:14">
      <c r="A76" s="2231">
        <v>45292</v>
      </c>
      <c r="B76" s="2547">
        <f>結果表!B74</f>
        <v>99.519524455257567</v>
      </c>
      <c r="C76" s="735">
        <f t="shared" ref="C76" si="590">B76-B75</f>
        <v>-0.11253058177474884</v>
      </c>
      <c r="D76" s="547">
        <f t="shared" ref="D76" si="591">ROUND((B76-B64)/B64*100,2)</f>
        <v>-0.67</v>
      </c>
      <c r="E76" s="553">
        <f t="shared" ref="E76" si="592">AVERAGE(B74:B76)</f>
        <v>99.641486723996493</v>
      </c>
      <c r="F76" s="548">
        <f t="shared" ref="F76" si="593">E76-E75</f>
        <v>-0.13948043013604661</v>
      </c>
      <c r="G76" s="554">
        <f t="shared" ref="G76" si="594">IF(F76&lt;0,-1,1)</f>
        <v>-1</v>
      </c>
      <c r="H76" s="549">
        <f t="shared" ref="H76" si="595">SUM(G74:G76)</f>
        <v>-3</v>
      </c>
      <c r="I76" s="2542" t="str">
        <f t="shared" ref="I76" si="596">IF(H76=-3,"悪化 ",IF(H76=3,"改善 "," ---"))</f>
        <v xml:space="preserve">悪化 </v>
      </c>
      <c r="J76" s="2547">
        <f>結果表!J74</f>
        <v>101.08910308761547</v>
      </c>
      <c r="L76" s="530" t="s">
        <v>1254</v>
      </c>
      <c r="M76" s="262">
        <f t="shared" ref="M76" si="597">B76</f>
        <v>99.519524455257567</v>
      </c>
      <c r="N76" s="220">
        <f t="shared" ref="N76" si="598">J76</f>
        <v>101.08910308761547</v>
      </c>
    </row>
    <row r="77" spans="1:14">
      <c r="A77" s="2232">
        <v>45323</v>
      </c>
      <c r="B77" s="2547">
        <f>結果表!B75</f>
        <v>99.541548632450528</v>
      </c>
      <c r="C77" s="699">
        <f t="shared" ref="C77" si="599">B77-B76</f>
        <v>2.2024177192960792E-2</v>
      </c>
      <c r="D77" s="52">
        <f t="shared" ref="D77" si="600">ROUND((B77-B65)/B65*100,2)</f>
        <v>-0.63</v>
      </c>
      <c r="E77" s="359">
        <f t="shared" ref="E77" si="601">AVERAGE(B75:B77)</f>
        <v>99.564376041580147</v>
      </c>
      <c r="F77" s="542">
        <f t="shared" ref="F77" si="602">E77-E76</f>
        <v>-7.7110682416346776E-2</v>
      </c>
      <c r="G77" s="361">
        <f t="shared" ref="G77" si="603">IF(F77&lt;0,-1,1)</f>
        <v>-1</v>
      </c>
      <c r="H77" s="360">
        <f t="shared" ref="H77" si="604">SUM(G75:G77)</f>
        <v>-3</v>
      </c>
      <c r="I77" s="2543" t="str">
        <f t="shared" ref="I77" si="605">IF(H77=-3,"悪化 ",IF(H77=3,"改善 "," ---"))</f>
        <v xml:space="preserve">悪化 </v>
      </c>
      <c r="J77" s="2547">
        <f>結果表!J75</f>
        <v>100.99820281891077</v>
      </c>
      <c r="L77" s="527">
        <v>2</v>
      </c>
      <c r="M77" s="262">
        <f t="shared" ref="M77" si="606">B77</f>
        <v>99.541548632450528</v>
      </c>
      <c r="N77" s="220">
        <f t="shared" ref="N77" si="607">J77</f>
        <v>100.99820281891077</v>
      </c>
    </row>
    <row r="78" spans="1:14">
      <c r="A78" s="2232">
        <v>45352</v>
      </c>
      <c r="B78" s="2547">
        <f>結果表!B76</f>
        <v>99.692051954903917</v>
      </c>
      <c r="C78" s="699">
        <f t="shared" ref="C78" si="608">B78-B77</f>
        <v>0.15050332245338893</v>
      </c>
      <c r="D78" s="52">
        <f t="shared" ref="D78" si="609">ROUND((B78-B66)/B66*100,2)</f>
        <v>-0.48</v>
      </c>
      <c r="E78" s="359">
        <f t="shared" ref="E78" si="610">AVERAGE(B76:B78)</f>
        <v>99.584375014204014</v>
      </c>
      <c r="F78" s="542">
        <f t="shared" ref="F78" si="611">E78-E77</f>
        <v>1.9998972623866962E-2</v>
      </c>
      <c r="G78" s="361">
        <f t="shared" ref="G78" si="612">IF(F78&lt;0,-1,1)</f>
        <v>1</v>
      </c>
      <c r="H78" s="360">
        <f t="shared" ref="H78" si="613">SUM(G76:G78)</f>
        <v>-1</v>
      </c>
      <c r="I78" s="2543" t="str">
        <f t="shared" ref="I78" si="614">IF(H78=-3,"悪化 ",IF(H78=3,"改善 "," ---"))</f>
        <v xml:space="preserve"> ---</v>
      </c>
      <c r="J78" s="2547">
        <f>結果表!J76</f>
        <v>100.86483945650302</v>
      </c>
      <c r="L78" s="527">
        <v>3</v>
      </c>
      <c r="M78" s="262">
        <f t="shared" ref="M78" si="615">B78</f>
        <v>99.692051954903917</v>
      </c>
      <c r="N78" s="220">
        <f t="shared" ref="N78" si="616">J78</f>
        <v>100.86483945650302</v>
      </c>
    </row>
    <row r="79" spans="1:14">
      <c r="A79" s="2232">
        <v>45383</v>
      </c>
      <c r="B79" s="2547">
        <f>結果表!B77</f>
        <v>99.950516600720846</v>
      </c>
      <c r="C79" s="699">
        <f t="shared" ref="C79" si="617">B79-B78</f>
        <v>0.25846464581692885</v>
      </c>
      <c r="D79" s="52">
        <f t="shared" ref="D79" si="618">ROUND((B79-B67)/B67*100,2)</f>
        <v>-0.24</v>
      </c>
      <c r="E79" s="359">
        <f t="shared" ref="E79" si="619">AVERAGE(B77:B79)</f>
        <v>99.728039062691764</v>
      </c>
      <c r="F79" s="542">
        <f t="shared" ref="F79" si="620">E79-E78</f>
        <v>0.14366404848775005</v>
      </c>
      <c r="G79" s="361">
        <f t="shared" ref="G79" si="621">IF(F79&lt;0,-1,1)</f>
        <v>1</v>
      </c>
      <c r="H79" s="360">
        <f t="shared" ref="H79" si="622">SUM(G77:G79)</f>
        <v>1</v>
      </c>
      <c r="I79" s="2543" t="str">
        <f t="shared" ref="I79" si="623">IF(H79=-3,"悪化 ",IF(H79=3,"改善 "," ---"))</f>
        <v xml:space="preserve"> ---</v>
      </c>
      <c r="J79" s="2547">
        <f>結果表!J77</f>
        <v>100.69836465222016</v>
      </c>
      <c r="L79" s="527">
        <v>4</v>
      </c>
      <c r="M79" s="262">
        <f t="shared" ref="M79" si="624">B79</f>
        <v>99.950516600720846</v>
      </c>
      <c r="N79" s="220">
        <f t="shared" ref="N79" si="625">J79</f>
        <v>100.69836465222016</v>
      </c>
    </row>
    <row r="80" spans="1:14">
      <c r="A80" s="2232">
        <v>45413</v>
      </c>
      <c r="B80" s="2547">
        <f>結果表!B78</f>
        <v>100.25078780715563</v>
      </c>
      <c r="C80" s="699">
        <f t="shared" ref="C80" si="626">B80-B79</f>
        <v>0.30027120643478611</v>
      </c>
      <c r="D80" s="52">
        <f t="shared" ref="D80" si="627">ROUND((B80-B68)/B68*100,2)</f>
        <v>0.03</v>
      </c>
      <c r="E80" s="359">
        <f t="shared" ref="E80" si="628">AVERAGE(B78:B80)</f>
        <v>99.964452120926808</v>
      </c>
      <c r="F80" s="542">
        <f t="shared" ref="F80" si="629">E80-E79</f>
        <v>0.2364130582350441</v>
      </c>
      <c r="G80" s="361">
        <f t="shared" ref="G80" si="630">IF(F80&lt;0,-1,1)</f>
        <v>1</v>
      </c>
      <c r="H80" s="360">
        <f t="shared" ref="H80" si="631">SUM(G78:G80)</f>
        <v>3</v>
      </c>
      <c r="I80" s="2543" t="str">
        <f t="shared" ref="I80" si="632">IF(H80=-3,"悪化 ",IF(H80=3,"改善 "," ---"))</f>
        <v xml:space="preserve">改善 </v>
      </c>
      <c r="J80" s="2547">
        <f>結果表!J78</f>
        <v>100.52429969978638</v>
      </c>
      <c r="L80" s="527">
        <v>5</v>
      </c>
      <c r="M80" s="262">
        <f t="shared" ref="M80" si="633">B80</f>
        <v>100.25078780715563</v>
      </c>
      <c r="N80" s="220">
        <f t="shared" ref="N80" si="634">J80</f>
        <v>100.52429969978638</v>
      </c>
    </row>
    <row r="81" spans="1:14">
      <c r="A81" s="2232">
        <v>45444</v>
      </c>
      <c r="B81" s="2547">
        <f>結果表!B79</f>
        <v>100.48506615236393</v>
      </c>
      <c r="C81" s="699">
        <f t="shared" ref="C81" si="635">B81-B80</f>
        <v>0.23427834520829549</v>
      </c>
      <c r="D81" s="52">
        <f t="shared" ref="D81" si="636">ROUND((B81-B69)/B69*100,2)</f>
        <v>0.23</v>
      </c>
      <c r="E81" s="359">
        <f t="shared" ref="E81" si="637">AVERAGE(B79:B81)</f>
        <v>100.22879018674679</v>
      </c>
      <c r="F81" s="542">
        <f t="shared" ref="F81" si="638">E81-E80</f>
        <v>0.26433806581998454</v>
      </c>
      <c r="G81" s="361">
        <f t="shared" ref="G81" si="639">IF(F81&lt;0,-1,1)</f>
        <v>1</v>
      </c>
      <c r="H81" s="360">
        <f t="shared" ref="H81" si="640">SUM(G79:G81)</f>
        <v>3</v>
      </c>
      <c r="I81" s="2543" t="str">
        <f t="shared" ref="I81" si="641">IF(H81=-3,"悪化 ",IF(H81=3,"改善 "," ---"))</f>
        <v xml:space="preserve">改善 </v>
      </c>
      <c r="J81" s="2547">
        <f>結果表!J79</f>
        <v>100.34725580545425</v>
      </c>
      <c r="L81" s="527">
        <v>6</v>
      </c>
      <c r="M81" s="262">
        <f t="shared" ref="M81" si="642">B81</f>
        <v>100.48506615236393</v>
      </c>
      <c r="N81" s="220">
        <f t="shared" ref="N81" si="643">J81</f>
        <v>100.34725580545425</v>
      </c>
    </row>
    <row r="82" spans="1:14">
      <c r="A82" s="2232">
        <v>45474</v>
      </c>
      <c r="B82" s="2547">
        <f>結果表!B80</f>
        <v>100.64671284446507</v>
      </c>
      <c r="C82" s="699">
        <f t="shared" ref="C82" si="644">B82-B81</f>
        <v>0.16164669210114369</v>
      </c>
      <c r="D82" s="52">
        <f t="shared" ref="D82" si="645">ROUND((B82-B70)/B70*100,2)</f>
        <v>0.37</v>
      </c>
      <c r="E82" s="359">
        <f t="shared" ref="E82" si="646">AVERAGE(B80:B82)</f>
        <v>100.46085560132821</v>
      </c>
      <c r="F82" s="542">
        <f t="shared" ref="F82" si="647">E82-E81</f>
        <v>0.23206541458141317</v>
      </c>
      <c r="G82" s="361">
        <f t="shared" ref="G82" si="648">IF(F82&lt;0,-1,1)</f>
        <v>1</v>
      </c>
      <c r="H82" s="360">
        <f t="shared" ref="H82" si="649">SUM(G80:G82)</f>
        <v>3</v>
      </c>
      <c r="I82" s="2543" t="str">
        <f t="shared" ref="I82" si="650">IF(H82=-3,"悪化 ",IF(H82=3,"改善 "," ---"))</f>
        <v xml:space="preserve">改善 </v>
      </c>
      <c r="J82" s="2547">
        <f>結果表!J80</f>
        <v>100.15727805858849</v>
      </c>
      <c r="L82" s="527">
        <v>7</v>
      </c>
      <c r="M82" s="262">
        <f t="shared" ref="M82" si="651">B82</f>
        <v>100.64671284446507</v>
      </c>
      <c r="N82" s="220">
        <f t="shared" ref="N82" si="652">J82</f>
        <v>100.15727805858849</v>
      </c>
    </row>
    <row r="83" spans="1:14">
      <c r="A83" s="2232">
        <v>45505</v>
      </c>
      <c r="B83" s="2547">
        <f>結果表!B81</f>
        <v>100.61266525832809</v>
      </c>
      <c r="C83" s="699">
        <f t="shared" ref="C83" si="653">B83-B82</f>
        <v>-3.4047586136978225E-2</v>
      </c>
      <c r="D83" s="52">
        <f t="shared" ref="D83" si="654">ROUND((B83-B71)/B71*100,2)</f>
        <v>0.37</v>
      </c>
      <c r="E83" s="359">
        <f t="shared" ref="E83" si="655">AVERAGE(B81:B83)</f>
        <v>100.58148141838569</v>
      </c>
      <c r="F83" s="542">
        <f t="shared" ref="F83" si="656">E83-E82</f>
        <v>0.12062581705748698</v>
      </c>
      <c r="G83" s="361">
        <f t="shared" ref="G83" si="657">IF(F83&lt;0,-1,1)</f>
        <v>1</v>
      </c>
      <c r="H83" s="360">
        <f t="shared" ref="H83" si="658">SUM(G81:G83)</f>
        <v>3</v>
      </c>
      <c r="I83" s="2543" t="str">
        <f t="shared" ref="I83" si="659">IF(H83=-3,"悪化 ",IF(H83=3,"改善 "," ---"))</f>
        <v xml:space="preserve">改善 </v>
      </c>
      <c r="J83" s="2547">
        <f>結果表!J81</f>
        <v>99.942020258896406</v>
      </c>
      <c r="L83" s="529">
        <v>8</v>
      </c>
      <c r="M83" s="262">
        <f t="shared" ref="M83" si="660">B83</f>
        <v>100.61266525832809</v>
      </c>
      <c r="N83" s="220">
        <f t="shared" ref="N83" si="661">J83</f>
        <v>99.942020258896406</v>
      </c>
    </row>
    <row r="84" spans="1:14">
      <c r="A84" s="2232">
        <v>45536</v>
      </c>
      <c r="B84" s="2547">
        <f>結果表!B82</f>
        <v>100.50714155707631</v>
      </c>
      <c r="C84" s="699">
        <f t="shared" ref="C84" si="662">B84-B83</f>
        <v>-0.10552370125178356</v>
      </c>
      <c r="D84" s="52">
        <f t="shared" ref="D84" si="663">ROUND((B84-B72)/B72*100,2)</f>
        <v>0.4</v>
      </c>
      <c r="E84" s="359">
        <f t="shared" ref="E84" si="664">AVERAGE(B82:B84)</f>
        <v>100.58883988662315</v>
      </c>
      <c r="F84" s="542">
        <f t="shared" ref="F84" si="665">E84-E83</f>
        <v>7.3584682374558952E-3</v>
      </c>
      <c r="G84" s="361">
        <f t="shared" ref="G84" si="666">IF(F84&lt;0,-1,1)</f>
        <v>1</v>
      </c>
      <c r="H84" s="360">
        <f t="shared" ref="H84" si="667">SUM(G82:G84)</f>
        <v>3</v>
      </c>
      <c r="I84" s="2543" t="str">
        <f t="shared" ref="I84" si="668">IF(H84=-3,"悪化 ",IF(H84=3,"改善 "," ---"))</f>
        <v xml:space="preserve">改善 </v>
      </c>
      <c r="J84" s="2547">
        <f>結果表!J82</f>
        <v>99.776440126378887</v>
      </c>
      <c r="L84" s="529">
        <v>9</v>
      </c>
      <c r="M84" s="262">
        <f t="shared" ref="M84" si="669">B84</f>
        <v>100.50714155707631</v>
      </c>
      <c r="N84" s="220">
        <f t="shared" ref="N84" si="670">J84</f>
        <v>99.776440126378887</v>
      </c>
    </row>
    <row r="85" spans="1:14">
      <c r="A85" s="2232">
        <v>45566</v>
      </c>
      <c r="B85" s="2547">
        <f>結果表!B83</f>
        <v>100.32290948605171</v>
      </c>
      <c r="C85" s="699">
        <f t="shared" ref="C85" si="671">B85-B84</f>
        <v>-0.18423207102459571</v>
      </c>
      <c r="D85" s="52">
        <f t="shared" ref="D85" si="672">ROUND((B85-B73)/B73*100,2)</f>
        <v>0.39</v>
      </c>
      <c r="E85" s="359">
        <f t="shared" ref="E85" si="673">AVERAGE(B83:B85)</f>
        <v>100.48090543381871</v>
      </c>
      <c r="F85" s="542">
        <f t="shared" ref="F85" si="674">E85-E84</f>
        <v>-0.10793445280444303</v>
      </c>
      <c r="G85" s="361">
        <f t="shared" ref="G85" si="675">IF(F85&lt;0,-1,1)</f>
        <v>-1</v>
      </c>
      <c r="H85" s="360">
        <f t="shared" ref="H85" si="676">SUM(G83:G85)</f>
        <v>1</v>
      </c>
      <c r="I85" s="2543" t="str">
        <f t="shared" ref="I85" si="677">IF(H85=-3,"悪化 ",IF(H85=3,"改善 "," ---"))</f>
        <v xml:space="preserve"> ---</v>
      </c>
      <c r="J85" s="2547">
        <f>結果表!J83</f>
        <v>99.652943004960974</v>
      </c>
      <c r="L85" s="529">
        <v>10</v>
      </c>
      <c r="M85" s="262">
        <f t="shared" ref="M85" si="678">B85</f>
        <v>100.32290948605171</v>
      </c>
      <c r="N85" s="220">
        <f t="shared" ref="N85" si="679">J85</f>
        <v>99.652943004960974</v>
      </c>
    </row>
    <row r="86" spans="1:14">
      <c r="A86" s="2232">
        <v>45597</v>
      </c>
      <c r="B86" s="2547">
        <f>結果表!B84</f>
        <v>100.10689899799247</v>
      </c>
      <c r="C86" s="699">
        <f t="shared" ref="C86" si="680">B86-B85</f>
        <v>-0.21601048805923995</v>
      </c>
      <c r="D86" s="52">
        <f t="shared" ref="D86" si="681">ROUND((B86-B74)/B74*100,2)</f>
        <v>0.33</v>
      </c>
      <c r="E86" s="359">
        <f t="shared" ref="E86" si="682">AVERAGE(B84:B86)</f>
        <v>100.3123166803735</v>
      </c>
      <c r="F86" s="542">
        <f t="shared" ref="F86" si="683">E86-E85</f>
        <v>-0.16858875344520641</v>
      </c>
      <c r="G86" s="361">
        <f t="shared" ref="G86" si="684">IF(F86&lt;0,-1,1)</f>
        <v>-1</v>
      </c>
      <c r="H86" s="360">
        <f t="shared" ref="H86" si="685">SUM(G84:G86)</f>
        <v>-1</v>
      </c>
      <c r="I86" s="2543" t="str">
        <f t="shared" ref="I86" si="686">IF(H86=-3,"悪化 ",IF(H86=3,"改善 "," ---"))</f>
        <v xml:space="preserve"> ---</v>
      </c>
      <c r="J86" s="2547">
        <f>結果表!J84</f>
        <v>99.562094921024453</v>
      </c>
      <c r="L86" s="528">
        <v>11</v>
      </c>
      <c r="M86" s="262">
        <f t="shared" ref="M86" si="687">B86</f>
        <v>100.10689899799247</v>
      </c>
      <c r="N86" s="220">
        <f t="shared" ref="N86" si="688">J86</f>
        <v>99.562094921024453</v>
      </c>
    </row>
    <row r="87" spans="1:14">
      <c r="A87" s="2549">
        <v>45627</v>
      </c>
      <c r="B87" s="2547">
        <f>結果表!B85</f>
        <v>99.909918938228543</v>
      </c>
      <c r="C87" s="699">
        <f t="shared" ref="C87" si="689">B87-B86</f>
        <v>-0.19698005976393063</v>
      </c>
      <c r="D87" s="52">
        <f t="shared" ref="D87" si="690">ROUND((B87-B75)/B75*100,2)</f>
        <v>0.28000000000000003</v>
      </c>
      <c r="E87" s="359">
        <f t="shared" ref="E87" si="691">AVERAGE(B85:B87)</f>
        <v>100.11324247409091</v>
      </c>
      <c r="F87" s="542">
        <f t="shared" ref="F87" si="692">E87-E86</f>
        <v>-0.19907420628258876</v>
      </c>
      <c r="G87" s="361">
        <f t="shared" ref="G87" si="693">IF(F87&lt;0,-1,1)</f>
        <v>-1</v>
      </c>
      <c r="H87" s="360">
        <f t="shared" ref="H87" si="694">SUM(G85:G87)</f>
        <v>-3</v>
      </c>
      <c r="I87" s="2543" t="str">
        <f t="shared" ref="I87" si="695">IF(H87=-3,"悪化 ",IF(H87=3,"改善 "," ---"))</f>
        <v xml:space="preserve">悪化 </v>
      </c>
      <c r="J87" s="2547">
        <f>結果表!J85</f>
        <v>99.520180054302514</v>
      </c>
      <c r="L87" s="532">
        <v>12</v>
      </c>
      <c r="M87" s="494">
        <f t="shared" ref="M87" si="696">B87</f>
        <v>99.909918938228543</v>
      </c>
      <c r="N87" s="225">
        <f t="shared" ref="N87" si="697">J87</f>
        <v>99.520180054302514</v>
      </c>
    </row>
    <row r="88" spans="1:14">
      <c r="A88" s="2231">
        <v>45658</v>
      </c>
      <c r="B88" s="2665">
        <f>結果表!B86</f>
        <v>99.704465628435059</v>
      </c>
      <c r="C88" s="245">
        <f t="shared" ref="C88" si="698">B88-B87</f>
        <v>-0.20545330979348364</v>
      </c>
      <c r="D88" s="547">
        <f t="shared" ref="D88" si="699">ROUND((B88-B76)/B76*100,2)</f>
        <v>0.19</v>
      </c>
      <c r="E88" s="553">
        <f t="shared" ref="E88" si="700">AVERAGE(B86:B88)</f>
        <v>99.907094521552025</v>
      </c>
      <c r="F88" s="548">
        <f t="shared" ref="F88" si="701">E88-E87</f>
        <v>-0.20614795253888474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37">
        <f>結果表!J86</f>
        <v>99.522924062867148</v>
      </c>
      <c r="L88" s="530" t="s">
        <v>1463</v>
      </c>
      <c r="M88" s="262">
        <f t="shared" ref="M88" si="705">B88</f>
        <v>99.704465628435059</v>
      </c>
      <c r="N88" s="220">
        <f t="shared" ref="N88" si="706">J88</f>
        <v>99.522924062867148</v>
      </c>
    </row>
    <row r="89" spans="1:14">
      <c r="A89" s="2232">
        <v>45689</v>
      </c>
      <c r="B89" s="2666">
        <f>結果表!B87</f>
        <v>99.523709831777396</v>
      </c>
      <c r="C89" s="243">
        <f t="shared" ref="C89" si="707">B89-B88</f>
        <v>-0.18075579665766384</v>
      </c>
      <c r="D89" s="52">
        <f t="shared" ref="D89" si="708">ROUND((B89-B77)/B77*100,2)</f>
        <v>-0.02</v>
      </c>
      <c r="E89" s="359">
        <f t="shared" ref="E89" si="709">AVERAGE(B87:B89)</f>
        <v>99.712698132813671</v>
      </c>
      <c r="F89" s="542">
        <f t="shared" ref="F89" si="710">E89-E88</f>
        <v>-0.19439638873835463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38">
        <f>結果表!J87</f>
        <v>99.589525394576611</v>
      </c>
      <c r="L89" s="527">
        <v>2</v>
      </c>
      <c r="M89" s="262">
        <f t="shared" ref="M89" si="714">B89</f>
        <v>99.523709831777396</v>
      </c>
      <c r="N89" s="220">
        <f t="shared" ref="N89" si="715">J89</f>
        <v>99.589525394576611</v>
      </c>
    </row>
    <row r="90" spans="1:14">
      <c r="A90" s="2232">
        <v>45717</v>
      </c>
      <c r="B90" s="2666">
        <f>結果表!B88</f>
        <v>99.392874687910023</v>
      </c>
      <c r="C90" s="243">
        <f t="shared" ref="C90" si="716">B90-B89</f>
        <v>-0.13083514386737249</v>
      </c>
      <c r="D90" s="52">
        <f t="shared" ref="D90" si="717">ROUND((B90-B78)/B78*100,2)</f>
        <v>-0.3</v>
      </c>
      <c r="E90" s="359">
        <f t="shared" ref="E90" si="718">AVERAGE(B88:B90)</f>
        <v>99.540350049374169</v>
      </c>
      <c r="F90" s="542">
        <f t="shared" ref="F90" si="719">E90-E89</f>
        <v>-0.17234808343950192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38">
        <f>結果表!J88</f>
        <v>99.708598272222261</v>
      </c>
      <c r="L90" s="527">
        <v>3</v>
      </c>
      <c r="M90" s="262">
        <f t="shared" ref="M90" si="723">B90</f>
        <v>99.392874687910023</v>
      </c>
      <c r="N90" s="220">
        <f t="shared" ref="N90" si="724">J90</f>
        <v>99.708598272222261</v>
      </c>
    </row>
    <row r="91" spans="1:14">
      <c r="A91" s="2232">
        <v>45748</v>
      </c>
      <c r="B91" s="2666">
        <f>結果表!B89</f>
        <v>99.360129015117735</v>
      </c>
      <c r="C91" s="243">
        <f t="shared" ref="C91" si="725">B91-B90</f>
        <v>-3.2745672792287905E-2</v>
      </c>
      <c r="D91" s="52">
        <f t="shared" ref="D91" si="726">ROUND((B91-B79)/B79*100,2)</f>
        <v>-0.59</v>
      </c>
      <c r="E91" s="359">
        <f t="shared" ref="E91" si="727">AVERAGE(B89:B91)</f>
        <v>99.425571178268385</v>
      </c>
      <c r="F91" s="542">
        <f t="shared" ref="F91" si="728">E91-E90</f>
        <v>-0.11477887110578422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638">
        <f>結果表!J89</f>
        <v>99.833771121080204</v>
      </c>
      <c r="L91" s="527">
        <v>4</v>
      </c>
      <c r="M91" s="262">
        <f t="shared" ref="M91" si="732">B91</f>
        <v>99.360129015117735</v>
      </c>
      <c r="N91" s="220">
        <f t="shared" ref="N91" si="733">J91</f>
        <v>99.833771121080204</v>
      </c>
    </row>
    <row r="92" spans="1:14">
      <c r="A92" s="2232">
        <v>45778</v>
      </c>
      <c r="B92" s="2666">
        <f>結果表!B90</f>
        <v>99.419801979894928</v>
      </c>
      <c r="C92" s="243">
        <f t="shared" ref="C92" si="734">B92-B91</f>
        <v>5.9672964777192306E-2</v>
      </c>
      <c r="D92" s="52">
        <f t="shared" ref="D92" si="735">ROUND((B92-B80)/B80*100,2)</f>
        <v>-0.83</v>
      </c>
      <c r="E92" s="359">
        <f t="shared" ref="E92" si="736">AVERAGE(B90:B92)</f>
        <v>99.390935227640895</v>
      </c>
      <c r="F92" s="542">
        <f t="shared" ref="F92" si="737">E92-E91</f>
        <v>-3.4635950627489365E-2</v>
      </c>
      <c r="G92" s="361">
        <f t="shared" ref="G92" si="738">IF(F92&lt;0,-1,1)</f>
        <v>-1</v>
      </c>
      <c r="H92" s="360">
        <f t="shared" ref="H92" si="739">SUM(G90:G92)</f>
        <v>-3</v>
      </c>
      <c r="I92" s="514" t="str">
        <f t="shared" ref="I92" si="740">IF(H92=-3,"悪化 ",IF(H92=3,"改善 "," ---"))</f>
        <v xml:space="preserve">悪化 </v>
      </c>
      <c r="J92" s="2638">
        <f>結果表!J90</f>
        <v>99.966092307808694</v>
      </c>
      <c r="L92" s="527">
        <v>5</v>
      </c>
      <c r="M92" s="262">
        <f t="shared" ref="M92" si="741">B92</f>
        <v>99.419801979894928</v>
      </c>
      <c r="N92" s="220">
        <f t="shared" ref="N92" si="742">J92</f>
        <v>99.966092307808694</v>
      </c>
    </row>
    <row r="93" spans="1:14">
      <c r="A93" s="2232">
        <v>45809</v>
      </c>
      <c r="B93" s="2666">
        <f>結果表!B91</f>
        <v>99.432077065760211</v>
      </c>
      <c r="C93" s="243">
        <f t="shared" ref="C93" si="743">B93-B92</f>
        <v>1.2275085865283586E-2</v>
      </c>
      <c r="D93" s="52">
        <f t="shared" ref="D93" si="744">ROUND((B93-B81)/B81*100,2)</f>
        <v>-1.05</v>
      </c>
      <c r="E93" s="359">
        <f t="shared" ref="E93" si="745">AVERAGE(B91:B93)</f>
        <v>99.404002686924287</v>
      </c>
      <c r="F93" s="542">
        <f t="shared" ref="F93" si="746">E93-E92</f>
        <v>1.3067459283391258E-2</v>
      </c>
      <c r="G93" s="361">
        <f t="shared" ref="G93" si="747">IF(F93&lt;0,-1,1)</f>
        <v>1</v>
      </c>
      <c r="H93" s="360">
        <f t="shared" ref="H93" si="748">SUM(G91:G93)</f>
        <v>-1</v>
      </c>
      <c r="I93" s="514" t="str">
        <f t="shared" ref="I93" si="749">IF(H93=-3,"悪化 ",IF(H93=3,"改善 "," ---"))</f>
        <v xml:space="preserve"> ---</v>
      </c>
      <c r="J93" s="2638">
        <f>結果表!J91</f>
        <v>100.05795234172997</v>
      </c>
      <c r="L93" s="527">
        <v>6</v>
      </c>
      <c r="M93" s="262">
        <f t="shared" ref="M93" si="750">B93</f>
        <v>99.432077065760211</v>
      </c>
      <c r="N93" s="220">
        <f t="shared" ref="N93" si="751">J93</f>
        <v>100.05795234172997</v>
      </c>
    </row>
    <row r="94" spans="1:14">
      <c r="A94" s="2232">
        <v>45839</v>
      </c>
      <c r="B94" s="2666">
        <f>結果表!B92</f>
        <v>99.344259577745817</v>
      </c>
      <c r="C94" s="243">
        <f t="shared" ref="C94" si="752">B94-B93</f>
        <v>-8.7817488014394485E-2</v>
      </c>
      <c r="D94" s="52">
        <f t="shared" ref="D94" si="753">ROUND((B94-B82)/B82*100,2)</f>
        <v>-1.29</v>
      </c>
      <c r="E94" s="359">
        <f t="shared" ref="E94" si="754">AVERAGE(B92:B94)</f>
        <v>99.398712874466995</v>
      </c>
      <c r="F94" s="542">
        <f t="shared" ref="F94" si="755">E94-E93</f>
        <v>-5.2898124572919869E-3</v>
      </c>
      <c r="G94" s="361">
        <f t="shared" ref="G94" si="756">IF(F94&lt;0,-1,1)</f>
        <v>-1</v>
      </c>
      <c r="H94" s="360">
        <f t="shared" ref="H94" si="757">SUM(G92:G94)</f>
        <v>-1</v>
      </c>
      <c r="I94" s="514" t="str">
        <f t="shared" ref="I94" si="758">IF(H94=-3,"悪化 ",IF(H94=3,"改善 "," ---"))</f>
        <v xml:space="preserve"> ---</v>
      </c>
      <c r="J94" s="2638">
        <f>結果表!J92</f>
        <v>100.05601496659374</v>
      </c>
      <c r="L94" s="527">
        <v>7</v>
      </c>
      <c r="M94" s="262">
        <f t="shared" ref="M94" si="759">B94</f>
        <v>99.344259577745817</v>
      </c>
      <c r="N94" s="220">
        <f t="shared" ref="N94" si="760">J94</f>
        <v>100.05601496659374</v>
      </c>
    </row>
    <row r="95" spans="1:14">
      <c r="A95" s="2232">
        <v>45870</v>
      </c>
      <c r="B95" s="2666">
        <f>結果表!B93</f>
        <v>99.220678277121124</v>
      </c>
      <c r="C95" s="243">
        <f t="shared" ref="C95" si="761">B95-B94</f>
        <v>-0.12358130062469286</v>
      </c>
      <c r="D95" s="52">
        <f t="shared" ref="D95" si="762">ROUND((B95-B83)/B83*100,2)</f>
        <v>-1.38</v>
      </c>
      <c r="E95" s="359">
        <f t="shared" ref="E95" si="763">AVERAGE(B93:B95)</f>
        <v>99.332338306875727</v>
      </c>
      <c r="F95" s="542">
        <f t="shared" ref="F95" si="764">E95-E94</f>
        <v>-6.6374567591267919E-2</v>
      </c>
      <c r="G95" s="361">
        <f t="shared" ref="G95" si="765">IF(F95&lt;0,-1,1)</f>
        <v>-1</v>
      </c>
      <c r="H95" s="360">
        <f t="shared" ref="H95" si="766">SUM(G93:G95)</f>
        <v>-1</v>
      </c>
      <c r="I95" s="514" t="str">
        <f t="shared" ref="I95" si="767">IF(H95=-3,"悪化 ",IF(H95=3,"改善 "," ---"))</f>
        <v xml:space="preserve"> ---</v>
      </c>
      <c r="J95" s="2638">
        <f>結果表!J93</f>
        <v>100.01144419225579</v>
      </c>
      <c r="L95" s="529">
        <v>8</v>
      </c>
      <c r="M95" s="262">
        <f t="shared" ref="M95" si="768">B95</f>
        <v>99.220678277121124</v>
      </c>
      <c r="N95" s="220">
        <f t="shared" ref="N95" si="769">J95</f>
        <v>100.01144419225579</v>
      </c>
    </row>
    <row r="96" spans="1:14">
      <c r="A96" s="2232">
        <v>45901</v>
      </c>
      <c r="B96" s="2666">
        <f>結果表!B94</f>
        <v>99.259392355415116</v>
      </c>
      <c r="C96" s="243">
        <f t="shared" ref="C96" si="770">B96-B95</f>
        <v>3.8714078293992316E-2</v>
      </c>
      <c r="D96" s="52">
        <f t="shared" ref="D96" si="771">ROUND((B96-B84)/B84*100,2)</f>
        <v>-1.24</v>
      </c>
      <c r="E96" s="359">
        <f t="shared" ref="E96" si="772">AVERAGE(B94:B96)</f>
        <v>99.274776736760671</v>
      </c>
      <c r="F96" s="542">
        <f t="shared" ref="F96" si="773">E96-E95</f>
        <v>-5.756157011505536E-2</v>
      </c>
      <c r="G96" s="361">
        <f t="shared" ref="G96" si="774">IF(F96&lt;0,-1,1)</f>
        <v>-1</v>
      </c>
      <c r="H96" s="360">
        <f t="shared" ref="H96" si="775">SUM(G94:G96)</f>
        <v>-3</v>
      </c>
      <c r="I96" s="514" t="str">
        <f t="shared" ref="I96" si="776">IF(H96=-3,"悪化 ",IF(H96=3,"改善 "," ---"))</f>
        <v xml:space="preserve">悪化 </v>
      </c>
      <c r="J96" s="2638">
        <f>結果表!J94</f>
        <v>100.00431231165254</v>
      </c>
      <c r="L96" s="529">
        <v>9</v>
      </c>
      <c r="M96" s="262">
        <f t="shared" ref="M96" si="777">B96</f>
        <v>99.259392355415116</v>
      </c>
      <c r="N96" s="220">
        <f t="shared" ref="N96" si="778">J96</f>
        <v>100.00431231165254</v>
      </c>
    </row>
    <row r="97" spans="1:14">
      <c r="A97" s="2232">
        <v>45931</v>
      </c>
      <c r="B97" s="2666">
        <f>結果表!B95</f>
        <v>99.396213689609198</v>
      </c>
      <c r="C97" s="243">
        <f t="shared" ref="C97" si="779">B97-B96</f>
        <v>0.1368213341940816</v>
      </c>
      <c r="D97" s="52">
        <f t="shared" ref="D97" si="780">ROUND((B97-B85)/B85*100,2)</f>
        <v>-0.92</v>
      </c>
      <c r="E97" s="359">
        <f t="shared" ref="E97" si="781">AVERAGE(B95:B97)</f>
        <v>99.292094774048493</v>
      </c>
      <c r="F97" s="542">
        <f t="shared" ref="F97" si="782">E97-E96</f>
        <v>1.7318037287822108E-2</v>
      </c>
      <c r="G97" s="361">
        <f t="shared" ref="G97" si="783">IF(F97&lt;0,-1,1)</f>
        <v>1</v>
      </c>
      <c r="H97" s="360">
        <f t="shared" ref="H97" si="784">SUM(G95:G97)</f>
        <v>-1</v>
      </c>
      <c r="I97" s="514" t="str">
        <f t="shared" ref="I97" si="785">IF(H97=-3,"悪化 ",IF(H97=3,"改善 "," ---"))</f>
        <v xml:space="preserve"> ---</v>
      </c>
      <c r="J97" s="2638">
        <f>結果表!J95</f>
        <v>100.00722000304178</v>
      </c>
      <c r="L97" s="529">
        <v>10</v>
      </c>
      <c r="M97" s="262">
        <f t="shared" ref="M97" si="786">B97</f>
        <v>99.396213689609198</v>
      </c>
      <c r="N97" s="220">
        <f t="shared" ref="N97" si="787">J97</f>
        <v>100.00722000304178</v>
      </c>
    </row>
    <row r="98" spans="1:14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7"/>
  <sheetViews>
    <sheetView workbookViewId="0">
      <selection activeCell="M7" sqref="M7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78" t="s">
        <v>464</v>
      </c>
      <c r="H46" s="2779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78" t="s">
        <v>271</v>
      </c>
      <c r="H51" s="2779"/>
      <c r="I51" s="38"/>
      <c r="J51" s="38"/>
    </row>
    <row r="52" spans="1:16">
      <c r="A52" s="38" t="s">
        <v>914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  <row r="55" spans="1:16">
      <c r="A55" s="38"/>
      <c r="B55" s="38" t="s">
        <v>1487</v>
      </c>
      <c r="C55" s="38"/>
      <c r="D55" s="38"/>
      <c r="E55" s="38"/>
      <c r="F55" s="38"/>
      <c r="G55" s="38"/>
      <c r="H55" s="38"/>
    </row>
    <row r="56" spans="1:16">
      <c r="A56" s="38"/>
      <c r="B56" s="38" t="s">
        <v>1488</v>
      </c>
      <c r="C56" s="38"/>
      <c r="D56" s="38"/>
      <c r="E56" s="38"/>
      <c r="F56" s="38"/>
      <c r="G56" s="38"/>
      <c r="H56" s="38"/>
    </row>
    <row r="57" spans="1:16">
      <c r="A57" s="38"/>
      <c r="B57" s="38" t="s">
        <v>1489</v>
      </c>
      <c r="C57" s="38"/>
      <c r="D57" s="38"/>
      <c r="E57" s="38"/>
      <c r="F57" s="38"/>
      <c r="G57" s="38"/>
      <c r="H57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Q97" sqref="Q97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493</v>
      </c>
      <c r="C2" s="2551"/>
      <c r="D2" s="2551"/>
      <c r="E2" s="2552"/>
      <c r="F2" s="2552"/>
      <c r="G2" s="2552"/>
      <c r="H2" s="2552"/>
      <c r="I2" s="2552"/>
      <c r="J2" s="2554" t="s">
        <v>494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80" t="s">
        <v>65</v>
      </c>
      <c r="H3" s="2891"/>
      <c r="I3" s="2891"/>
      <c r="J3" s="2559"/>
      <c r="L3" s="526" t="s">
        <v>352</v>
      </c>
      <c r="M3" s="526" t="s">
        <v>699</v>
      </c>
      <c r="N3" s="526" t="s">
        <v>700</v>
      </c>
    </row>
    <row r="4" spans="1:14">
      <c r="A4" s="2587">
        <v>43101</v>
      </c>
      <c r="B4" s="2637">
        <f>結果表!D2</f>
        <v>99.746972647265125</v>
      </c>
      <c r="C4" s="243"/>
      <c r="D4" s="52"/>
      <c r="E4" s="359">
        <f>AVERAGE(B4:B4)</f>
        <v>99.746972647265125</v>
      </c>
      <c r="F4" s="542"/>
      <c r="G4" s="361"/>
      <c r="H4" s="360"/>
      <c r="I4" s="2543"/>
      <c r="J4" s="2546">
        <f>結果表!L2</f>
        <v>100.37568933769012</v>
      </c>
      <c r="L4" s="527" t="s">
        <v>713</v>
      </c>
      <c r="M4" s="262">
        <f t="shared" ref="M4:M7" si="0">B4</f>
        <v>99.746972647265125</v>
      </c>
      <c r="N4" s="220">
        <f t="shared" ref="N4:N7" si="1">J4</f>
        <v>100.37568933769012</v>
      </c>
    </row>
    <row r="5" spans="1:14">
      <c r="A5" s="2587">
        <v>43132</v>
      </c>
      <c r="B5" s="2638">
        <f>結果表!D3</f>
        <v>100.17818070000666</v>
      </c>
      <c r="C5" s="243">
        <f t="shared" ref="C5" si="2">B5-B4</f>
        <v>0.43120805274153895</v>
      </c>
      <c r="D5" s="52"/>
      <c r="E5" s="359">
        <f>AVERAGE(B4:B5)</f>
        <v>99.962576673635894</v>
      </c>
      <c r="F5" s="542">
        <f t="shared" ref="F5" si="3">E5-E4</f>
        <v>0.21560402637076947</v>
      </c>
      <c r="G5" s="361">
        <f t="shared" ref="G5" si="4">IF(F5&lt;0,-1,1)</f>
        <v>1</v>
      </c>
      <c r="H5" s="360"/>
      <c r="I5" s="2543"/>
      <c r="J5" s="2547">
        <f>結果表!L3</f>
        <v>100.6461393584343</v>
      </c>
      <c r="L5" s="527">
        <v>2</v>
      </c>
      <c r="M5" s="262">
        <f t="shared" si="0"/>
        <v>100.17818070000666</v>
      </c>
      <c r="N5" s="220">
        <f t="shared" si="1"/>
        <v>100.6461393584343</v>
      </c>
    </row>
    <row r="6" spans="1:14">
      <c r="A6" s="2587">
        <v>43160</v>
      </c>
      <c r="B6" s="2638">
        <f>結果表!D4</f>
        <v>100.58740611618745</v>
      </c>
      <c r="C6" s="243">
        <f t="shared" ref="C6" si="5">B6-B5</f>
        <v>0.40922541618078867</v>
      </c>
      <c r="D6" s="52"/>
      <c r="E6" s="359">
        <f t="shared" ref="E6" si="6">AVERAGE(B4:B6)</f>
        <v>100.17085315448641</v>
      </c>
      <c r="F6" s="542">
        <f t="shared" ref="F6" si="7">E6-E5</f>
        <v>0.20827648085051464</v>
      </c>
      <c r="G6" s="361">
        <f t="shared" ref="G6" si="8">IF(F6&lt;0,-1,1)</f>
        <v>1</v>
      </c>
      <c r="H6" s="360"/>
      <c r="I6" s="2543"/>
      <c r="J6" s="2547">
        <f>結果表!L4</f>
        <v>100.90875599960937</v>
      </c>
      <c r="L6" s="527">
        <v>3</v>
      </c>
      <c r="M6" s="262">
        <f t="shared" si="0"/>
        <v>100.58740611618745</v>
      </c>
      <c r="N6" s="220">
        <f t="shared" si="1"/>
        <v>100.90875599960937</v>
      </c>
    </row>
    <row r="7" spans="1:14">
      <c r="A7" s="2587">
        <v>43191</v>
      </c>
      <c r="B7" s="2638">
        <f>結果表!D5</f>
        <v>100.91935382655997</v>
      </c>
      <c r="C7" s="243">
        <f t="shared" ref="C7" si="9">B7-B6</f>
        <v>0.33194771037251769</v>
      </c>
      <c r="D7" s="52"/>
      <c r="E7" s="359">
        <f t="shared" ref="E7" si="10">AVERAGE(B5:B7)</f>
        <v>100.56164688091803</v>
      </c>
      <c r="F7" s="542">
        <f t="shared" ref="F7" si="11">E7-E6</f>
        <v>0.39079372643162458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結果表!L5</f>
        <v>101.12579067273468</v>
      </c>
      <c r="L7" s="527">
        <v>4</v>
      </c>
      <c r="M7" s="262">
        <f t="shared" si="0"/>
        <v>100.91935382655997</v>
      </c>
      <c r="N7" s="220">
        <f t="shared" si="1"/>
        <v>101.12579067273468</v>
      </c>
    </row>
    <row r="8" spans="1:14">
      <c r="A8" s="2587">
        <v>43221</v>
      </c>
      <c r="B8" s="2638">
        <f>結果表!D6</f>
        <v>101.13894898211414</v>
      </c>
      <c r="C8" s="243">
        <f t="shared" ref="C8" si="15">B8-B7</f>
        <v>0.21959515555417397</v>
      </c>
      <c r="D8" s="52"/>
      <c r="E8" s="359">
        <f t="shared" ref="E8" si="16">AVERAGE(B6:B8)</f>
        <v>100.88190297495385</v>
      </c>
      <c r="F8" s="542">
        <f t="shared" ref="F8" si="17">E8-E7</f>
        <v>0.32025609403581257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結果表!L6</f>
        <v>101.28401794153923</v>
      </c>
      <c r="L8" s="527">
        <v>5</v>
      </c>
      <c r="M8" s="262">
        <f t="shared" ref="M8:M16" si="21">B8</f>
        <v>101.13894898211414</v>
      </c>
      <c r="N8" s="220">
        <f t="shared" ref="N8:N16" si="22">J8</f>
        <v>101.28401794153923</v>
      </c>
    </row>
    <row r="9" spans="1:14">
      <c r="A9" s="2587">
        <v>43252</v>
      </c>
      <c r="B9" s="2638">
        <f>結果表!D7</f>
        <v>101.24034936082758</v>
      </c>
      <c r="C9" s="243">
        <f t="shared" ref="C9" si="23">B9-B8</f>
        <v>0.10140037871343566</v>
      </c>
      <c r="D9" s="52"/>
      <c r="E9" s="359">
        <f t="shared" ref="E9" si="24">AVERAGE(B7:B9)</f>
        <v>101.09955072316723</v>
      </c>
      <c r="F9" s="542">
        <f t="shared" ref="F9" si="25">E9-E8</f>
        <v>0.21764774821338051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結果表!L7</f>
        <v>101.37455714715418</v>
      </c>
      <c r="L9" s="527">
        <v>6</v>
      </c>
      <c r="M9" s="262">
        <f t="shared" si="21"/>
        <v>101.24034936082758</v>
      </c>
      <c r="N9" s="220">
        <f t="shared" si="22"/>
        <v>101.37455714715418</v>
      </c>
    </row>
    <row r="10" spans="1:14">
      <c r="A10" s="2587">
        <v>43282</v>
      </c>
      <c r="B10" s="2638">
        <f>結果表!D8</f>
        <v>101.29571307124502</v>
      </c>
      <c r="C10" s="243">
        <f t="shared" ref="C10" si="29">B10-B9</f>
        <v>5.5363710417438483E-2</v>
      </c>
      <c r="D10" s="52"/>
      <c r="E10" s="359">
        <f t="shared" ref="E10" si="30">AVERAGE(B8:B10)</f>
        <v>101.22500380472893</v>
      </c>
      <c r="F10" s="542">
        <f t="shared" ref="F10" si="31">E10-E9</f>
        <v>0.12545308156170165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結果表!L8</f>
        <v>101.40904884532364</v>
      </c>
      <c r="L10" s="527">
        <v>7</v>
      </c>
      <c r="M10" s="262">
        <f t="shared" si="21"/>
        <v>101.29571307124502</v>
      </c>
      <c r="N10" s="220">
        <f t="shared" si="22"/>
        <v>101.40904884532364</v>
      </c>
    </row>
    <row r="11" spans="1:14">
      <c r="A11" s="2587">
        <v>43313</v>
      </c>
      <c r="B11" s="2638">
        <f>結果表!D9</f>
        <v>101.30493640940212</v>
      </c>
      <c r="C11" s="243">
        <f t="shared" ref="C11" si="35">B11-B10</f>
        <v>9.2233381570991924E-3</v>
      </c>
      <c r="D11" s="52"/>
      <c r="E11" s="359">
        <f t="shared" ref="E11" si="36">AVERAGE(B9:B11)</f>
        <v>101.28033294715823</v>
      </c>
      <c r="F11" s="542">
        <f t="shared" ref="F11" si="37">E11-E10</f>
        <v>5.5329142429300759E-2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結果表!L9</f>
        <v>101.40045010583565</v>
      </c>
      <c r="L11" s="529">
        <v>8</v>
      </c>
      <c r="M11" s="262">
        <f t="shared" si="21"/>
        <v>101.30493640940212</v>
      </c>
      <c r="N11" s="220">
        <f t="shared" si="22"/>
        <v>101.40045010583565</v>
      </c>
    </row>
    <row r="12" spans="1:14">
      <c r="A12" s="2587">
        <v>43344</v>
      </c>
      <c r="B12" s="2638">
        <f>結果表!D10</f>
        <v>101.28098256030117</v>
      </c>
      <c r="C12" s="243">
        <f t="shared" ref="C12" si="41">B12-B11</f>
        <v>-2.3953849100948332E-2</v>
      </c>
      <c r="D12" s="52"/>
      <c r="E12" s="359">
        <f t="shared" ref="E12" si="42">AVERAGE(B10:B12)</f>
        <v>101.29387734698275</v>
      </c>
      <c r="F12" s="542">
        <f t="shared" ref="F12" si="43">E12-E11</f>
        <v>1.3544399824525044E-2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結果表!L10</f>
        <v>101.34220112013746</v>
      </c>
      <c r="L12" s="529">
        <v>9</v>
      </c>
      <c r="M12" s="262">
        <f t="shared" si="21"/>
        <v>101.28098256030117</v>
      </c>
      <c r="N12" s="220">
        <f t="shared" si="22"/>
        <v>101.34220112013746</v>
      </c>
    </row>
    <row r="13" spans="1:14">
      <c r="A13" s="2587">
        <v>43374</v>
      </c>
      <c r="B13" s="2638">
        <f>結果表!D11</f>
        <v>101.29580916038601</v>
      </c>
      <c r="C13" s="243">
        <f t="shared" ref="C13" si="47">B13-B12</f>
        <v>1.4826600084845154E-2</v>
      </c>
      <c r="D13" s="52"/>
      <c r="E13" s="359">
        <f t="shared" ref="E13" si="48">AVERAGE(B11:B13)</f>
        <v>101.29390937669643</v>
      </c>
      <c r="F13" s="542">
        <f t="shared" ref="F13" si="49">E13-E12</f>
        <v>3.2029713679548877E-5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結果表!L11</f>
        <v>101.25016929039656</v>
      </c>
      <c r="L13" s="529">
        <v>10</v>
      </c>
      <c r="M13" s="262">
        <f t="shared" si="21"/>
        <v>101.29580916038601</v>
      </c>
      <c r="N13" s="220">
        <f t="shared" si="22"/>
        <v>101.25016929039656</v>
      </c>
    </row>
    <row r="14" spans="1:14">
      <c r="A14" s="2587">
        <v>43405</v>
      </c>
      <c r="B14" s="2638">
        <f>結果表!D12</f>
        <v>101.24888140982526</v>
      </c>
      <c r="C14" s="243">
        <f t="shared" ref="C14" si="53">B14-B13</f>
        <v>-4.6927750560755044E-2</v>
      </c>
      <c r="D14" s="52"/>
      <c r="E14" s="359">
        <f t="shared" ref="E14" si="54">AVERAGE(B12:B14)</f>
        <v>101.27522437683747</v>
      </c>
      <c r="F14" s="542">
        <f t="shared" ref="F14" si="55">E14-E13</f>
        <v>-1.8684999858962215E-2</v>
      </c>
      <c r="G14" s="361">
        <f t="shared" ref="G14" si="56">IF(F14&lt;0,-1,1)</f>
        <v>-1</v>
      </c>
      <c r="H14" s="360">
        <f t="shared" ref="H14" si="57">SUM(G12:G14)</f>
        <v>1</v>
      </c>
      <c r="I14" s="2543" t="str">
        <f t="shared" ref="I14" si="58">IF(H14=-3,"悪化 ",IF(H14=3,"改善 "," ---"))</f>
        <v xml:space="preserve"> ---</v>
      </c>
      <c r="J14" s="2547">
        <f>結果表!L12</f>
        <v>101.13868479038734</v>
      </c>
      <c r="L14" s="528">
        <v>11</v>
      </c>
      <c r="M14" s="262">
        <f t="shared" si="21"/>
        <v>101.24888140982526</v>
      </c>
      <c r="N14" s="220">
        <f t="shared" si="22"/>
        <v>101.13868479038734</v>
      </c>
    </row>
    <row r="15" spans="1:14">
      <c r="A15" s="2587">
        <v>43435</v>
      </c>
      <c r="B15" s="2639">
        <f>結果表!D13</f>
        <v>101.13761004778523</v>
      </c>
      <c r="C15" s="243">
        <f t="shared" ref="C15:C16" si="59">B15-B14</f>
        <v>-0.11127136204002852</v>
      </c>
      <c r="D15" s="52"/>
      <c r="E15" s="359">
        <f t="shared" ref="E15:E16" si="60">AVERAGE(B13:B15)</f>
        <v>101.22743353933218</v>
      </c>
      <c r="F15" s="542">
        <f t="shared" ref="F15:F16" si="61">E15-E14</f>
        <v>-4.7790837505289119E-2</v>
      </c>
      <c r="G15" s="361">
        <f t="shared" ref="G15:G16" si="62">IF(F15&lt;0,-1,1)</f>
        <v>-1</v>
      </c>
      <c r="H15" s="360">
        <f t="shared" ref="H15:H16" si="63">SUM(G13:G15)</f>
        <v>-1</v>
      </c>
      <c r="I15" s="2543" t="str">
        <f t="shared" ref="I15:I16" si="64">IF(H15=-3,"悪化 ",IF(H15=3,"改善 "," ---"))</f>
        <v xml:space="preserve"> ---</v>
      </c>
      <c r="J15" s="2548">
        <f>結果表!L13</f>
        <v>101.03459015103275</v>
      </c>
      <c r="L15" s="527">
        <v>12</v>
      </c>
      <c r="M15" s="262">
        <f t="shared" si="21"/>
        <v>101.13761004778523</v>
      </c>
      <c r="N15" s="220">
        <f t="shared" si="22"/>
        <v>101.03459015103275</v>
      </c>
    </row>
    <row r="16" spans="1:14">
      <c r="A16" s="2640">
        <v>43466</v>
      </c>
      <c r="B16" s="342">
        <f>結果表!D14</f>
        <v>101.06065019796542</v>
      </c>
      <c r="C16" s="245">
        <f t="shared" si="59"/>
        <v>-7.6959849819814963E-2</v>
      </c>
      <c r="D16" s="245">
        <f t="shared" ref="D16" si="65">ROUND((B16-B4)/B4*100,2)</f>
        <v>1.32</v>
      </c>
      <c r="E16" s="548">
        <f t="shared" si="60"/>
        <v>101.1490472185253</v>
      </c>
      <c r="F16" s="553">
        <f t="shared" si="61"/>
        <v>-7.8386320806885124E-2</v>
      </c>
      <c r="G16" s="549">
        <f t="shared" si="62"/>
        <v>-1</v>
      </c>
      <c r="H16" s="554">
        <f t="shared" si="63"/>
        <v>-3</v>
      </c>
      <c r="I16" s="2544" t="str">
        <f t="shared" si="64"/>
        <v xml:space="preserve">悪化 </v>
      </c>
      <c r="J16" s="2546">
        <f>結果表!L14</f>
        <v>100.971404672801</v>
      </c>
      <c r="L16" s="530" t="s">
        <v>758</v>
      </c>
      <c r="M16" s="531">
        <f t="shared" si="21"/>
        <v>101.06065019796542</v>
      </c>
      <c r="N16" s="369">
        <f t="shared" si="22"/>
        <v>100.971404672801</v>
      </c>
    </row>
    <row r="17" spans="1:14">
      <c r="A17" s="2589">
        <v>43497</v>
      </c>
      <c r="B17" s="342">
        <f>結果表!D15</f>
        <v>101.06364887238651</v>
      </c>
      <c r="C17" s="243">
        <f t="shared" ref="C17" si="66">B17-B16</f>
        <v>2.9986744210930283E-3</v>
      </c>
      <c r="D17" s="243">
        <f t="shared" ref="D17" si="67">ROUND((B17-B5)/B5*100,2)</f>
        <v>0.88</v>
      </c>
      <c r="E17" s="542">
        <f t="shared" ref="E17" si="68">AVERAGE(B15:B17)</f>
        <v>101.08730303937905</v>
      </c>
      <c r="F17" s="359">
        <f t="shared" ref="F17" si="69">E17-E16</f>
        <v>-6.1744179146245415E-2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結果表!L15</f>
        <v>100.97210950138575</v>
      </c>
      <c r="L17" s="527">
        <v>2</v>
      </c>
      <c r="M17" s="262">
        <f t="shared" ref="M17" si="73">B17</f>
        <v>101.06364887238651</v>
      </c>
      <c r="N17" s="220">
        <f t="shared" ref="N17" si="74">J17</f>
        <v>100.97210950138575</v>
      </c>
    </row>
    <row r="18" spans="1:14">
      <c r="A18" s="2589">
        <v>43525</v>
      </c>
      <c r="B18" s="342">
        <f>結果表!D16</f>
        <v>101.15111607755537</v>
      </c>
      <c r="C18" s="243">
        <f t="shared" ref="C18" si="75">B18-B17</f>
        <v>8.7467205168863416E-2</v>
      </c>
      <c r="D18" s="243">
        <f t="shared" ref="D18" si="76">ROUND((B18-B6)/B6*100,2)</f>
        <v>0.56000000000000005</v>
      </c>
      <c r="E18" s="542">
        <f t="shared" ref="E18" si="77">AVERAGE(B16:B18)</f>
        <v>101.09180504930244</v>
      </c>
      <c r="F18" s="359">
        <f t="shared" ref="F18" si="78">E18-E17</f>
        <v>4.5020099233852306E-3</v>
      </c>
      <c r="G18" s="360">
        <f t="shared" ref="G18" si="79">IF(F18&lt;0,-1,1)</f>
        <v>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47">
        <f>結果表!L16</f>
        <v>101.02977046280157</v>
      </c>
      <c r="L18" s="527">
        <v>3</v>
      </c>
      <c r="M18" s="262">
        <f t="shared" ref="M18" si="82">B18</f>
        <v>101.15111607755537</v>
      </c>
      <c r="N18" s="220">
        <f t="shared" ref="N18" si="83">J18</f>
        <v>101.02977046280157</v>
      </c>
    </row>
    <row r="19" spans="1:14">
      <c r="A19" s="2589">
        <v>43556</v>
      </c>
      <c r="B19" s="342">
        <f>結果表!D17</f>
        <v>101.37175784728836</v>
      </c>
      <c r="C19" s="243">
        <f t="shared" ref="C19" si="84">B19-B18</f>
        <v>0.22064176973299254</v>
      </c>
      <c r="D19" s="243">
        <f t="shared" ref="D19" si="85">ROUND((B19-B7)/B7*100,2)</f>
        <v>0.45</v>
      </c>
      <c r="E19" s="542">
        <f t="shared" ref="E19" si="86">AVERAGE(B17:B19)</f>
        <v>101.19550759907675</v>
      </c>
      <c r="F19" s="359">
        <f t="shared" ref="F19" si="87">E19-E18</f>
        <v>0.10370254977431159</v>
      </c>
      <c r="G19" s="360">
        <f t="shared" ref="G19" si="88">IF(F19&lt;0,-1,1)</f>
        <v>1</v>
      </c>
      <c r="H19" s="361">
        <f t="shared" ref="H19" si="89">SUM(G17:G19)</f>
        <v>1</v>
      </c>
      <c r="I19" s="362" t="str">
        <f t="shared" ref="I19" si="90">IF(H19=-3,"悪化 ",IF(H19=3,"改善 "," ---"))</f>
        <v xml:space="preserve"> ---</v>
      </c>
      <c r="J19" s="2547">
        <f>結果表!L17</f>
        <v>101.13330488412328</v>
      </c>
      <c r="L19" s="527">
        <v>4</v>
      </c>
      <c r="M19" s="262">
        <f t="shared" ref="M19" si="91">B19</f>
        <v>101.37175784728836</v>
      </c>
      <c r="N19" s="220">
        <f t="shared" ref="N19" si="92">J19</f>
        <v>101.13330488412328</v>
      </c>
    </row>
    <row r="20" spans="1:14">
      <c r="A20" s="2589">
        <v>43586</v>
      </c>
      <c r="B20" s="342">
        <f>結果表!D18</f>
        <v>101.59335897937935</v>
      </c>
      <c r="C20" s="243">
        <f t="shared" ref="C20" si="93">B20-B19</f>
        <v>0.22160113209098142</v>
      </c>
      <c r="D20" s="243">
        <f t="shared" ref="D20" si="94">ROUND((B20-B8)/B8*100,2)</f>
        <v>0.45</v>
      </c>
      <c r="E20" s="542">
        <f t="shared" ref="E20" si="95">AVERAGE(B18:B20)</f>
        <v>101.37207763474102</v>
      </c>
      <c r="F20" s="359">
        <f t="shared" ref="F20" si="96">E20-E19</f>
        <v>0.17657003566426965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47">
        <f>結果表!L18</f>
        <v>101.25467414242853</v>
      </c>
      <c r="L20" s="527">
        <v>5</v>
      </c>
      <c r="M20" s="262">
        <f t="shared" ref="M20" si="100">B20</f>
        <v>101.59335897937935</v>
      </c>
      <c r="N20" s="220">
        <f t="shared" ref="N20" si="101">J20</f>
        <v>101.25467414242853</v>
      </c>
    </row>
    <row r="21" spans="1:14">
      <c r="A21" s="2589">
        <v>43617</v>
      </c>
      <c r="B21" s="342">
        <f>結果表!D19</f>
        <v>101.71712172460028</v>
      </c>
      <c r="C21" s="243">
        <f t="shared" ref="C21" si="102">B21-B20</f>
        <v>0.12376274522092956</v>
      </c>
      <c r="D21" s="243">
        <f t="shared" ref="D21" si="103">ROUND((B21-B9)/B9*100,2)</f>
        <v>0.47</v>
      </c>
      <c r="E21" s="542">
        <f t="shared" ref="E21" si="104">AVERAGE(B19:B21)</f>
        <v>101.56074618375601</v>
      </c>
      <c r="F21" s="359">
        <f t="shared" ref="F21" si="105">E21-E20</f>
        <v>0.18866854901499153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47">
        <f>結果表!L19</f>
        <v>101.35744567270046</v>
      </c>
      <c r="L21" s="527">
        <v>6</v>
      </c>
      <c r="M21" s="262">
        <f t="shared" ref="M21" si="109">B21</f>
        <v>101.71712172460028</v>
      </c>
      <c r="N21" s="220">
        <f t="shared" ref="N21" si="110">J21</f>
        <v>101.35744567270046</v>
      </c>
    </row>
    <row r="22" spans="1:14">
      <c r="A22" s="2589">
        <v>43647</v>
      </c>
      <c r="B22" s="342">
        <f>結果表!D20</f>
        <v>101.56393516590504</v>
      </c>
      <c r="C22" s="243">
        <f t="shared" ref="C22" si="111">B22-B21</f>
        <v>-0.15318655869523923</v>
      </c>
      <c r="D22" s="243">
        <f t="shared" ref="D22" si="112">ROUND((B22-B10)/B10*100,2)</f>
        <v>0.26</v>
      </c>
      <c r="E22" s="542">
        <f t="shared" ref="E22" si="113">AVERAGE(B20:B22)</f>
        <v>101.62480528996156</v>
      </c>
      <c r="F22" s="359">
        <f t="shared" ref="F22" si="114">E22-E21</f>
        <v>6.4059106205547778E-2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47">
        <f>結果表!L20</f>
        <v>101.40366655774571</v>
      </c>
      <c r="L22" s="527">
        <v>7</v>
      </c>
      <c r="M22" s="262">
        <f t="shared" ref="M22" si="118">B22</f>
        <v>101.56393516590504</v>
      </c>
      <c r="N22" s="220">
        <f t="shared" ref="N22" si="119">J22</f>
        <v>101.40366655774571</v>
      </c>
    </row>
    <row r="23" spans="1:14">
      <c r="A23" s="2589">
        <v>43678</v>
      </c>
      <c r="B23" s="342">
        <f>結果表!D21</f>
        <v>101.23894153093224</v>
      </c>
      <c r="C23" s="243">
        <f t="shared" ref="C23" si="120">B23-B22</f>
        <v>-0.32499363497279887</v>
      </c>
      <c r="D23" s="243">
        <f t="shared" ref="D23" si="121">ROUND((B23-B11)/B11*100,2)</f>
        <v>-7.0000000000000007E-2</v>
      </c>
      <c r="E23" s="542">
        <f t="shared" ref="E23" si="122">AVERAGE(B21:B23)</f>
        <v>101.50666614047918</v>
      </c>
      <c r="F23" s="359">
        <f t="shared" ref="F23" si="123">E23-E22</f>
        <v>-0.11813914948237425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47">
        <f>結果表!L21</f>
        <v>101.36841048520813</v>
      </c>
      <c r="L23" s="529">
        <v>8</v>
      </c>
      <c r="M23" s="262">
        <f t="shared" ref="M23" si="127">B23</f>
        <v>101.23894153093224</v>
      </c>
      <c r="N23" s="220">
        <f t="shared" ref="N23" si="128">J23</f>
        <v>101.36841048520813</v>
      </c>
    </row>
    <row r="24" spans="1:14">
      <c r="A24" s="2589">
        <v>43709</v>
      </c>
      <c r="B24" s="342">
        <f>結果表!D22</f>
        <v>100.85811641832933</v>
      </c>
      <c r="C24" s="243">
        <f t="shared" ref="C24" si="129">B24-B23</f>
        <v>-0.3808251126029063</v>
      </c>
      <c r="D24" s="243">
        <f t="shared" ref="D24" si="130">ROUND((B24-B12)/B12*100,2)</f>
        <v>-0.42</v>
      </c>
      <c r="E24" s="542">
        <f t="shared" ref="E24" si="131">AVERAGE(B22:B24)</f>
        <v>101.22033103838886</v>
      </c>
      <c r="F24" s="359">
        <f t="shared" ref="F24" si="132">E24-E23</f>
        <v>-0.28633510209031954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47">
        <f>結果表!L22</f>
        <v>101.25450957895168</v>
      </c>
      <c r="L24" s="529">
        <v>9</v>
      </c>
      <c r="M24" s="262">
        <f t="shared" ref="M24" si="136">B24</f>
        <v>100.85811641832933</v>
      </c>
      <c r="N24" s="220">
        <f t="shared" ref="N24" si="137">J24</f>
        <v>101.25450957895168</v>
      </c>
    </row>
    <row r="25" spans="1:14">
      <c r="A25" s="2589">
        <v>43739</v>
      </c>
      <c r="B25" s="342">
        <f>結果表!D23</f>
        <v>100.41518037078995</v>
      </c>
      <c r="C25" s="243">
        <f t="shared" ref="C25" si="138">B25-B24</f>
        <v>-0.44293604753937643</v>
      </c>
      <c r="D25" s="243">
        <f t="shared" ref="D25" si="139">ROUND((B25-B13)/B13*100,2)</f>
        <v>-0.87</v>
      </c>
      <c r="E25" s="542">
        <f t="shared" ref="E25" si="140">AVERAGE(B23:B25)</f>
        <v>100.83741277335052</v>
      </c>
      <c r="F25" s="359">
        <f t="shared" ref="F25" si="141">E25-E24</f>
        <v>-0.38291826503834159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結果表!L23</f>
        <v>101.05579463608305</v>
      </c>
      <c r="L25" s="529">
        <v>10</v>
      </c>
      <c r="M25" s="262">
        <f t="shared" ref="M25" si="145">B25</f>
        <v>100.41518037078995</v>
      </c>
      <c r="N25" s="220">
        <f t="shared" ref="N25" si="146">J25</f>
        <v>101.05579463608305</v>
      </c>
    </row>
    <row r="26" spans="1:14">
      <c r="A26" s="2589">
        <v>43770</v>
      </c>
      <c r="B26" s="342">
        <f>結果表!D24</f>
        <v>99.972723822761779</v>
      </c>
      <c r="C26" s="243">
        <f t="shared" ref="C26" si="147">B26-B25</f>
        <v>-0.44245654802817569</v>
      </c>
      <c r="D26" s="243">
        <f t="shared" ref="D26" si="148">ROUND((B26-B14)/B14*100,2)</f>
        <v>-1.26</v>
      </c>
      <c r="E26" s="542">
        <f t="shared" ref="E26" si="149">AVERAGE(B24:B26)</f>
        <v>100.41534020396035</v>
      </c>
      <c r="F26" s="359">
        <f t="shared" ref="F26" si="150">E26-E25</f>
        <v>-0.42207256939016702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結果表!L24</f>
        <v>100.79336347610744</v>
      </c>
      <c r="L26" s="528">
        <v>11</v>
      </c>
      <c r="M26" s="262">
        <f t="shared" ref="M26" si="154">B26</f>
        <v>99.972723822761779</v>
      </c>
      <c r="N26" s="220">
        <f t="shared" ref="N26" si="155">J26</f>
        <v>100.79336347610744</v>
      </c>
    </row>
    <row r="27" spans="1:14">
      <c r="A27" s="2641">
        <v>43800</v>
      </c>
      <c r="B27" s="342">
        <f>結果表!D25</f>
        <v>99.533056482920216</v>
      </c>
      <c r="C27" s="246">
        <f t="shared" ref="C27:C28" si="156">B27-B26</f>
        <v>-0.43966733984156292</v>
      </c>
      <c r="D27" s="246">
        <f t="shared" ref="D27:D28" si="157">ROUND((B27-B15)/B15*100,2)</f>
        <v>-1.59</v>
      </c>
      <c r="E27" s="551">
        <f t="shared" ref="E27:E28" si="158">AVERAGE(B25:B27)</f>
        <v>99.973653558823983</v>
      </c>
      <c r="F27" s="544">
        <f t="shared" ref="F27:F28" si="159">E27-E26</f>
        <v>-0.44168664513637168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48">
        <f>結果表!L25</f>
        <v>100.47321743157276</v>
      </c>
      <c r="L27" s="527">
        <v>12</v>
      </c>
      <c r="M27" s="262">
        <f t="shared" ref="M27:M28" si="163">B27</f>
        <v>99.533056482920216</v>
      </c>
      <c r="N27" s="220">
        <f t="shared" ref="N27:N28" si="164">J27</f>
        <v>100.47321743157276</v>
      </c>
    </row>
    <row r="28" spans="1:14">
      <c r="A28" s="2587">
        <v>43831</v>
      </c>
      <c r="B28" s="2637">
        <f>結果表!D26</f>
        <v>99.020889749867706</v>
      </c>
      <c r="C28" s="243">
        <f t="shared" si="156"/>
        <v>-0.51216673305250993</v>
      </c>
      <c r="D28" s="243">
        <f t="shared" si="157"/>
        <v>-2.02</v>
      </c>
      <c r="E28" s="542">
        <f t="shared" si="158"/>
        <v>99.508890018516567</v>
      </c>
      <c r="F28" s="359">
        <f t="shared" si="159"/>
        <v>-0.46476354030741618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47">
        <f>結果表!L26</f>
        <v>100.05731115623635</v>
      </c>
      <c r="L28" s="530" t="s">
        <v>802</v>
      </c>
      <c r="M28" s="531">
        <f t="shared" si="163"/>
        <v>99.020889749867706</v>
      </c>
      <c r="N28" s="369">
        <f t="shared" si="164"/>
        <v>100.05731115623635</v>
      </c>
    </row>
    <row r="29" spans="1:14">
      <c r="A29" s="2587">
        <v>43862</v>
      </c>
      <c r="B29" s="2638">
        <f>結果表!D27</f>
        <v>98.366503398447705</v>
      </c>
      <c r="C29" s="243">
        <f t="shared" ref="C29" si="165">B29-B28</f>
        <v>-0.65438635142000123</v>
      </c>
      <c r="D29" s="243">
        <f t="shared" ref="D29" si="166">ROUND((B29-B17)/B17*100,2)</f>
        <v>-2.67</v>
      </c>
      <c r="E29" s="542">
        <f t="shared" ref="E29" si="167">AVERAGE(B27:B29)</f>
        <v>98.973483210411871</v>
      </c>
      <c r="F29" s="359">
        <f t="shared" ref="F29" si="168">E29-E28</f>
        <v>-0.5354068081046961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結果表!L27</f>
        <v>99.522751151850841</v>
      </c>
      <c r="L29" s="527">
        <v>2</v>
      </c>
      <c r="M29" s="262">
        <f t="shared" ref="M29" si="172">B29</f>
        <v>98.366503398447705</v>
      </c>
      <c r="N29" s="220">
        <f t="shared" ref="N29" si="173">J29</f>
        <v>99.522751151850841</v>
      </c>
    </row>
    <row r="30" spans="1:14">
      <c r="A30" s="2587">
        <v>43891</v>
      </c>
      <c r="B30" s="2638">
        <f>結果表!D28</f>
        <v>97.514911753839797</v>
      </c>
      <c r="C30" s="243">
        <f t="shared" ref="C30" si="174">B30-B29</f>
        <v>-0.85159164460790748</v>
      </c>
      <c r="D30" s="243">
        <f t="shared" ref="D30" si="175">ROUND((B30-B18)/B18*100,2)</f>
        <v>-3.59</v>
      </c>
      <c r="E30" s="542">
        <f t="shared" ref="E30" si="176">AVERAGE(B28:B30)</f>
        <v>98.300768300718403</v>
      </c>
      <c r="F30" s="359">
        <f t="shared" ref="F30" si="177">E30-E29</f>
        <v>-0.67271490969346814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結果表!L28</f>
        <v>98.878650162335148</v>
      </c>
      <c r="L30" s="527">
        <v>3</v>
      </c>
      <c r="M30" s="262">
        <f t="shared" ref="M30" si="181">B30</f>
        <v>97.514911753839797</v>
      </c>
      <c r="N30" s="220">
        <f t="shared" ref="N30" si="182">J30</f>
        <v>98.878650162335148</v>
      </c>
    </row>
    <row r="31" spans="1:14">
      <c r="A31" s="2587">
        <v>43922</v>
      </c>
      <c r="B31" s="2638">
        <f>結果表!D29</f>
        <v>96.604294481812062</v>
      </c>
      <c r="C31" s="243">
        <f t="shared" ref="C31" si="183">B31-B30</f>
        <v>-0.91061727202773568</v>
      </c>
      <c r="D31" s="243">
        <f t="shared" ref="D31" si="184">ROUND((B31-B19)/B19*100,2)</f>
        <v>-4.7</v>
      </c>
      <c r="E31" s="542">
        <f t="shared" ref="E31" si="185">AVERAGE(B29:B31)</f>
        <v>97.495236544699864</v>
      </c>
      <c r="F31" s="359">
        <f t="shared" ref="F31" si="186">E31-E30</f>
        <v>-0.80553175601853866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結果表!L29</f>
        <v>98.175185022027563</v>
      </c>
      <c r="L31" s="527">
        <v>4</v>
      </c>
      <c r="M31" s="262">
        <f t="shared" ref="M31" si="190">B31</f>
        <v>96.604294481812062</v>
      </c>
      <c r="N31" s="220">
        <f t="shared" ref="N31" si="191">J31</f>
        <v>98.175185022027563</v>
      </c>
    </row>
    <row r="32" spans="1:14">
      <c r="A32" s="2587">
        <v>43952</v>
      </c>
      <c r="B32" s="2638">
        <f>結果表!D30</f>
        <v>95.868957895639227</v>
      </c>
      <c r="C32" s="243">
        <f t="shared" ref="C32" si="192">B32-B31</f>
        <v>-0.73533658617283493</v>
      </c>
      <c r="D32" s="243">
        <f t="shared" ref="D32" si="193">ROUND((B32-B20)/B20*100,2)</f>
        <v>-5.63</v>
      </c>
      <c r="E32" s="542">
        <f t="shared" ref="E32" si="194">AVERAGE(B30:B32)</f>
        <v>96.662721377097043</v>
      </c>
      <c r="F32" s="359">
        <f t="shared" ref="F32" si="195">E32-E31</f>
        <v>-0.83251516760282129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結果表!L30</f>
        <v>97.499085918454071</v>
      </c>
      <c r="L32" s="527">
        <v>5</v>
      </c>
      <c r="M32" s="262">
        <f t="shared" ref="M32" si="199">B32</f>
        <v>95.868957895639227</v>
      </c>
      <c r="N32" s="220">
        <f t="shared" ref="N32" si="200">J32</f>
        <v>97.499085918454071</v>
      </c>
    </row>
    <row r="33" spans="1:14">
      <c r="A33" s="2587">
        <v>43983</v>
      </c>
      <c r="B33" s="2638">
        <f>結果表!D31</f>
        <v>95.504824387770427</v>
      </c>
      <c r="C33" s="243">
        <f t="shared" ref="C33" si="201">B33-B32</f>
        <v>-0.36413350786880017</v>
      </c>
      <c r="D33" s="243">
        <f t="shared" ref="D33" si="202">ROUND((B33-B21)/B21*100,2)</f>
        <v>-6.11</v>
      </c>
      <c r="E33" s="542">
        <f t="shared" ref="E33" si="203">AVERAGE(B31:B33)</f>
        <v>95.992692255073905</v>
      </c>
      <c r="F33" s="359">
        <f t="shared" ref="F33" si="204">E33-E32</f>
        <v>-0.6700291220231378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結果表!L31</f>
        <v>96.954897945569556</v>
      </c>
      <c r="L33" s="527">
        <v>6</v>
      </c>
      <c r="M33" s="262">
        <f t="shared" ref="M33" si="208">B33</f>
        <v>95.504824387770427</v>
      </c>
      <c r="N33" s="220">
        <f t="shared" ref="N33" si="209">J33</f>
        <v>96.954897945569556</v>
      </c>
    </row>
    <row r="34" spans="1:14">
      <c r="A34" s="2587">
        <v>44013</v>
      </c>
      <c r="B34" s="2638">
        <f>結果表!D32</f>
        <v>95.547318321212842</v>
      </c>
      <c r="C34" s="243">
        <f t="shared" ref="C34" si="210">B34-B33</f>
        <v>4.2493933442415255E-2</v>
      </c>
      <c r="D34" s="243">
        <f t="shared" ref="D34" si="211">ROUND((B34-B22)/B22*100,2)</f>
        <v>-5.92</v>
      </c>
      <c r="E34" s="542">
        <f t="shared" ref="E34" si="212">AVERAGE(B32:B34)</f>
        <v>95.640366868207494</v>
      </c>
      <c r="F34" s="359">
        <f t="shared" ref="F34" si="213">E34-E33</f>
        <v>-0.35232538686641135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結果表!L32</f>
        <v>96.598112477329607</v>
      </c>
      <c r="L34" s="527">
        <v>7</v>
      </c>
      <c r="M34" s="262">
        <f t="shared" ref="M34" si="217">B34</f>
        <v>95.547318321212842</v>
      </c>
      <c r="N34" s="220">
        <f t="shared" ref="N34" si="218">J34</f>
        <v>96.598112477329607</v>
      </c>
    </row>
    <row r="35" spans="1:14">
      <c r="A35" s="2587">
        <v>44044</v>
      </c>
      <c r="B35" s="2638">
        <f>結果表!D33</f>
        <v>95.924995432537514</v>
      </c>
      <c r="C35" s="243">
        <f t="shared" ref="C35" si="219">B35-B34</f>
        <v>0.37767711132467241</v>
      </c>
      <c r="D35" s="243">
        <f t="shared" ref="D35" si="220">ROUND((B35-B23)/B23*100,2)</f>
        <v>-5.25</v>
      </c>
      <c r="E35" s="542">
        <f t="shared" ref="E35" si="221">AVERAGE(B33:B35)</f>
        <v>95.659046047173589</v>
      </c>
      <c r="F35" s="359">
        <f t="shared" ref="F35" si="222">E35-E34</f>
        <v>1.8679178966095833E-2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47">
        <f>結果表!L33</f>
        <v>96.454446322064058</v>
      </c>
      <c r="L35" s="529">
        <v>8</v>
      </c>
      <c r="M35" s="262">
        <f t="shared" ref="M35" si="226">B35</f>
        <v>95.924995432537514</v>
      </c>
      <c r="N35" s="220">
        <f t="shared" ref="N35" si="227">J35</f>
        <v>96.454446322064058</v>
      </c>
    </row>
    <row r="36" spans="1:14">
      <c r="A36" s="2587">
        <v>44075</v>
      </c>
      <c r="B36" s="2638">
        <f>結果表!D34</f>
        <v>96.546270870089216</v>
      </c>
      <c r="C36" s="243">
        <f t="shared" ref="C36" si="228">B36-B35</f>
        <v>0.62127543755170223</v>
      </c>
      <c r="D36" s="243">
        <f t="shared" ref="D36" si="229">ROUND((B36-B24)/B24*100,2)</f>
        <v>-4.28</v>
      </c>
      <c r="E36" s="542">
        <f t="shared" ref="E36" si="230">AVERAGE(B34:B36)</f>
        <v>96.0061948746132</v>
      </c>
      <c r="F36" s="359">
        <f t="shared" ref="F36" si="231">E36-E35</f>
        <v>0.34714882743961084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47">
        <f>結果表!L34</f>
        <v>96.493707763951221</v>
      </c>
      <c r="L36" s="529">
        <v>9</v>
      </c>
      <c r="M36" s="262">
        <f t="shared" ref="M36" si="235">B36</f>
        <v>96.546270870089216</v>
      </c>
      <c r="N36" s="220">
        <f t="shared" ref="N36" si="236">J36</f>
        <v>96.493707763951221</v>
      </c>
    </row>
    <row r="37" spans="1:14">
      <c r="A37" s="2587">
        <v>44105</v>
      </c>
      <c r="B37" s="2638">
        <f>結果表!D35</f>
        <v>97.250818578648861</v>
      </c>
      <c r="C37" s="243">
        <f t="shared" ref="C37" si="237">B37-B36</f>
        <v>0.70454770855964455</v>
      </c>
      <c r="D37" s="243">
        <f t="shared" ref="D37" si="238">ROUND((B37-B25)/B25*100,2)</f>
        <v>-3.15</v>
      </c>
      <c r="E37" s="542">
        <f t="shared" ref="E37" si="239">AVERAGE(B35:B37)</f>
        <v>96.574028293758531</v>
      </c>
      <c r="F37" s="359">
        <f t="shared" ref="F37" si="240">E37-E36</f>
        <v>0.56783341914533025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47">
        <f>結果表!L35</f>
        <v>96.672029024747175</v>
      </c>
      <c r="L37" s="529">
        <v>10</v>
      </c>
      <c r="M37" s="262">
        <f t="shared" ref="M37" si="244">B37</f>
        <v>97.250818578648861</v>
      </c>
      <c r="N37" s="220">
        <f t="shared" ref="N37" si="245">J37</f>
        <v>96.672029024747175</v>
      </c>
    </row>
    <row r="38" spans="1:14">
      <c r="A38" s="2587">
        <v>44136</v>
      </c>
      <c r="B38" s="2638">
        <f>結果表!D36</f>
        <v>97.965641379673485</v>
      </c>
      <c r="C38" s="243">
        <f t="shared" ref="C38" si="246">B38-B37</f>
        <v>0.71482280102462425</v>
      </c>
      <c r="D38" s="243">
        <f t="shared" ref="D38" si="247">ROUND((B38-B26)/B26*100,2)</f>
        <v>-2.0099999999999998</v>
      </c>
      <c r="E38" s="542">
        <f t="shared" ref="E38" si="248">AVERAGE(B36:B38)</f>
        <v>97.254243609470521</v>
      </c>
      <c r="F38" s="359">
        <f t="shared" ref="F38" si="249">E38-E37</f>
        <v>0.68021531571199034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結果表!L36</f>
        <v>96.936225558275041</v>
      </c>
      <c r="L38" s="528">
        <v>11</v>
      </c>
      <c r="M38" s="262">
        <f t="shared" ref="M38" si="253">B38</f>
        <v>97.965641379673485</v>
      </c>
      <c r="N38" s="220">
        <f t="shared" ref="N38" si="254">J38</f>
        <v>96.936225558275041</v>
      </c>
    </row>
    <row r="39" spans="1:14">
      <c r="A39" s="2587">
        <v>44166</v>
      </c>
      <c r="B39" s="2639">
        <f>結果表!D37</f>
        <v>98.668054340573235</v>
      </c>
      <c r="C39" s="243">
        <f t="shared" ref="C39" si="255">B39-B38</f>
        <v>0.70241296089974981</v>
      </c>
      <c r="D39" s="243">
        <f t="shared" ref="D39" si="256">ROUND((B39-B27)/B27*100,2)</f>
        <v>-0.87</v>
      </c>
      <c r="E39" s="542">
        <f t="shared" ref="E39" si="257">AVERAGE(B37:B39)</f>
        <v>97.961504766298518</v>
      </c>
      <c r="F39" s="359">
        <f t="shared" ref="F39" si="258">E39-E38</f>
        <v>0.70726115682799673</v>
      </c>
      <c r="G39" s="361">
        <f t="shared" ref="G39" si="259">IF(F39&lt;0,-1,1)</f>
        <v>1</v>
      </c>
      <c r="H39" s="361">
        <f t="shared" ref="H39" si="260">SUM(G37:G39)</f>
        <v>3</v>
      </c>
      <c r="I39" s="2543" t="str">
        <f t="shared" ref="I39" si="261">IF(H39=-3,"悪化 ",IF(H39=3,"改善 "," ---"))</f>
        <v xml:space="preserve">改善 </v>
      </c>
      <c r="J39" s="2547">
        <f>結果表!L37</f>
        <v>97.249201528086061</v>
      </c>
      <c r="L39" s="532">
        <v>12</v>
      </c>
      <c r="M39" s="494">
        <f t="shared" ref="M39" si="262">B39</f>
        <v>98.668054340573235</v>
      </c>
      <c r="N39" s="225">
        <f t="shared" ref="N39" si="263">J39</f>
        <v>97.249201528086061</v>
      </c>
    </row>
    <row r="40" spans="1:14">
      <c r="A40" s="2640">
        <v>44197</v>
      </c>
      <c r="B40" s="342">
        <f>結果表!D38</f>
        <v>99.278039052828674</v>
      </c>
      <c r="C40" s="245">
        <f t="shared" ref="C40" si="264">B40-B39</f>
        <v>0.60998471225543938</v>
      </c>
      <c r="D40" s="245">
        <f t="shared" ref="D40" si="265">ROUND((B40-B28)/B28*100,2)</f>
        <v>0.26</v>
      </c>
      <c r="E40" s="740">
        <f t="shared" ref="E40" si="266">AVERAGE(B38:B40)</f>
        <v>98.63724492435847</v>
      </c>
      <c r="F40" s="2561">
        <f t="shared" ref="F40" si="267">E40-E39</f>
        <v>0.67574015805995202</v>
      </c>
      <c r="G40" s="554">
        <f t="shared" ref="G40" si="268">IF(F40&lt;0,-1,1)</f>
        <v>1</v>
      </c>
      <c r="H40" s="554">
        <f t="shared" ref="H40" si="269">SUM(G38:G40)</f>
        <v>3</v>
      </c>
      <c r="I40" s="2542" t="str">
        <f t="shared" ref="I40" si="270">IF(H40=-3,"悪化 ",IF(H40=3,"改善 "," ---"))</f>
        <v xml:space="preserve">改善 </v>
      </c>
      <c r="J40" s="2546">
        <f>結果表!L38</f>
        <v>97.581819971239909</v>
      </c>
      <c r="L40" s="530" t="s">
        <v>814</v>
      </c>
      <c r="M40" s="262">
        <f t="shared" ref="M40" si="271">B40</f>
        <v>99.278039052828674</v>
      </c>
      <c r="N40" s="220">
        <f t="shared" ref="N40" si="272">J40</f>
        <v>97.581819971239909</v>
      </c>
    </row>
    <row r="41" spans="1:14">
      <c r="A41" s="2589">
        <v>44228</v>
      </c>
      <c r="B41" s="342">
        <f>結果表!D39</f>
        <v>99.778540134358195</v>
      </c>
      <c r="C41" s="243">
        <f t="shared" ref="C41" si="273">B41-B40</f>
        <v>0.50050108152952077</v>
      </c>
      <c r="D41" s="243">
        <f t="shared" ref="D41" si="274">ROUND((B41-B29)/B29*100,2)</f>
        <v>1.44</v>
      </c>
      <c r="E41" s="359">
        <f t="shared" ref="E41" si="275">AVERAGE(B39:B41)</f>
        <v>99.241544509253359</v>
      </c>
      <c r="F41" s="359">
        <f t="shared" ref="F41" si="276">E41-E40</f>
        <v>0.60429958489488911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結果表!L39</f>
        <v>97.907406207504025</v>
      </c>
      <c r="L41" s="527">
        <v>2</v>
      </c>
      <c r="M41" s="262">
        <f t="shared" ref="M41" si="280">B41</f>
        <v>99.778540134358195</v>
      </c>
      <c r="N41" s="220">
        <f t="shared" ref="N41" si="281">J41</f>
        <v>97.907406207504025</v>
      </c>
    </row>
    <row r="42" spans="1:14">
      <c r="A42" s="2589">
        <v>44256</v>
      </c>
      <c r="B42" s="342">
        <f>結果表!D40</f>
        <v>100.19039179795416</v>
      </c>
      <c r="C42" s="243">
        <f t="shared" ref="C42" si="282">B42-B41</f>
        <v>0.41185166359596792</v>
      </c>
      <c r="D42" s="243">
        <f t="shared" ref="D42" si="283">ROUND((B42-B30)/B30*100,2)</f>
        <v>2.74</v>
      </c>
      <c r="E42" s="359">
        <f t="shared" ref="E42" si="284">AVERAGE(B40:B42)</f>
        <v>99.748990328380344</v>
      </c>
      <c r="F42" s="359">
        <f t="shared" ref="F42" si="285">E42-E41</f>
        <v>0.5074458191269855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結果表!L40</f>
        <v>98.211491061027004</v>
      </c>
      <c r="L42" s="527">
        <v>3</v>
      </c>
      <c r="M42" s="262">
        <f t="shared" ref="M42" si="289">B42</f>
        <v>100.19039179795416</v>
      </c>
      <c r="N42" s="220">
        <f t="shared" ref="N42" si="290">J42</f>
        <v>98.211491061027004</v>
      </c>
    </row>
    <row r="43" spans="1:14">
      <c r="A43" s="2589">
        <v>44287</v>
      </c>
      <c r="B43" s="342">
        <f>結果表!D41</f>
        <v>100.50221132584279</v>
      </c>
      <c r="C43" s="243">
        <f t="shared" ref="C43" si="291">B43-B42</f>
        <v>0.31181952788863043</v>
      </c>
      <c r="D43" s="243">
        <f t="shared" ref="D43" si="292">ROUND((B43-B31)/B31*100,2)</f>
        <v>4.03</v>
      </c>
      <c r="E43" s="359">
        <f t="shared" ref="E43" si="293">AVERAGE(B41:B43)</f>
        <v>100.15704775271838</v>
      </c>
      <c r="F43" s="359">
        <f t="shared" ref="F43" si="294">E43-E42</f>
        <v>0.40805742433803971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結果表!L41</f>
        <v>98.486546307298354</v>
      </c>
      <c r="L43" s="527">
        <v>4</v>
      </c>
      <c r="M43" s="262">
        <f t="shared" ref="M43" si="298">B43</f>
        <v>100.50221132584279</v>
      </c>
      <c r="N43" s="220">
        <f t="shared" ref="N43" si="299">J43</f>
        <v>98.486546307298354</v>
      </c>
    </row>
    <row r="44" spans="1:14">
      <c r="A44" s="2589">
        <v>44317</v>
      </c>
      <c r="B44" s="342">
        <f>結果表!D42</f>
        <v>100.68210377633341</v>
      </c>
      <c r="C44" s="243">
        <f t="shared" ref="C44" si="300">B44-B43</f>
        <v>0.17989245049061253</v>
      </c>
      <c r="D44" s="243">
        <f t="shared" ref="D44" si="301">ROUND((B44-B32)/B32*100,2)</f>
        <v>5.0199999999999996</v>
      </c>
      <c r="E44" s="359">
        <f t="shared" ref="E44" si="302">AVERAGE(B42:B44)</f>
        <v>100.45823563337679</v>
      </c>
      <c r="F44" s="359">
        <f t="shared" ref="F44" si="303">E44-E43</f>
        <v>0.30118788065840363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結果表!L42</f>
        <v>98.697817034333113</v>
      </c>
      <c r="L44" s="527">
        <v>5</v>
      </c>
      <c r="M44" s="262">
        <f t="shared" ref="M44" si="307">B44</f>
        <v>100.68210377633341</v>
      </c>
      <c r="N44" s="220">
        <f t="shared" ref="N44" si="308">J44</f>
        <v>98.697817034333113</v>
      </c>
    </row>
    <row r="45" spans="1:14">
      <c r="A45" s="2589">
        <v>44348</v>
      </c>
      <c r="B45" s="342">
        <f>結果表!D43</f>
        <v>100.70389404176069</v>
      </c>
      <c r="C45" s="243">
        <f t="shared" ref="C45" si="309">B45-B44</f>
        <v>2.1790265427284794E-2</v>
      </c>
      <c r="D45" s="243">
        <f t="shared" ref="D45" si="310">ROUND((B45-B33)/B33*100,2)</f>
        <v>5.44</v>
      </c>
      <c r="E45" s="359">
        <f t="shared" ref="E45" si="311">AVERAGE(B43:B45)</f>
        <v>100.62940304797895</v>
      </c>
      <c r="F45" s="359">
        <f t="shared" ref="F45" si="312">E45-E44</f>
        <v>0.17116741460216645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結果表!L43</f>
        <v>98.83118438814742</v>
      </c>
      <c r="L45" s="527">
        <v>6</v>
      </c>
      <c r="M45" s="262">
        <f t="shared" ref="M45" si="316">B45</f>
        <v>100.70389404176069</v>
      </c>
      <c r="N45" s="220">
        <f t="shared" ref="N45" si="317">J45</f>
        <v>98.83118438814742</v>
      </c>
    </row>
    <row r="46" spans="1:14">
      <c r="A46" s="2589">
        <v>44378</v>
      </c>
      <c r="B46" s="342">
        <f>結果表!D44</f>
        <v>100.57755758025034</v>
      </c>
      <c r="C46" s="243">
        <f t="shared" ref="C46" si="318">B46-B45</f>
        <v>-0.12633646151034839</v>
      </c>
      <c r="D46" s="243">
        <f t="shared" ref="D46" si="319">ROUND((B46-B34)/B34*100,2)</f>
        <v>5.26</v>
      </c>
      <c r="E46" s="359">
        <f t="shared" ref="E46" si="320">AVERAGE(B44:B46)</f>
        <v>100.65451846611482</v>
      </c>
      <c r="F46" s="359">
        <f t="shared" ref="F46" si="321">E46-E45</f>
        <v>2.5115418135868595E-2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結果表!L44</f>
        <v>98.885558913114068</v>
      </c>
      <c r="L46" s="527">
        <v>7</v>
      </c>
      <c r="M46" s="262">
        <f t="shared" ref="M46" si="325">B46</f>
        <v>100.57755758025034</v>
      </c>
      <c r="N46" s="220">
        <f t="shared" ref="N46" si="326">J46</f>
        <v>98.885558913114068</v>
      </c>
    </row>
    <row r="47" spans="1:14">
      <c r="A47" s="2589">
        <v>44409</v>
      </c>
      <c r="B47" s="342">
        <f>結果表!D45</f>
        <v>100.38364084247544</v>
      </c>
      <c r="C47" s="243">
        <f t="shared" ref="C47" si="327">B47-B46</f>
        <v>-0.19391673777489871</v>
      </c>
      <c r="D47" s="243">
        <f t="shared" ref="D47" si="328">ROUND((B47-B35)/B35*100,2)</f>
        <v>4.6500000000000004</v>
      </c>
      <c r="E47" s="359">
        <f t="shared" ref="E47" si="329">AVERAGE(B45:B47)</f>
        <v>100.55503082149551</v>
      </c>
      <c r="F47" s="359">
        <f t="shared" ref="F47" si="330">E47-E46</f>
        <v>-9.9487644619316029E-2</v>
      </c>
      <c r="G47" s="361">
        <f t="shared" ref="G47" si="331">IF(F47&lt;0,-1,1)</f>
        <v>-1</v>
      </c>
      <c r="H47" s="361">
        <f t="shared" ref="H47" si="332">SUM(G45:G47)</f>
        <v>1</v>
      </c>
      <c r="I47" s="2543" t="str">
        <f t="shared" ref="I47" si="333">IF(H47=-3,"悪化 ",IF(H47=3,"改善 "," ---"))</f>
        <v xml:space="preserve"> ---</v>
      </c>
      <c r="J47" s="2547">
        <f>結果表!L45</f>
        <v>98.887462075387759</v>
      </c>
      <c r="L47" s="529">
        <v>8</v>
      </c>
      <c r="M47" s="262">
        <f t="shared" ref="M47" si="334">B47</f>
        <v>100.38364084247544</v>
      </c>
      <c r="N47" s="220">
        <f t="shared" ref="N47" si="335">J47</f>
        <v>98.887462075387759</v>
      </c>
    </row>
    <row r="48" spans="1:14">
      <c r="A48" s="2589">
        <v>44440</v>
      </c>
      <c r="B48" s="342">
        <f>結果表!D46</f>
        <v>100.21215611302979</v>
      </c>
      <c r="C48" s="243">
        <f t="shared" ref="C48" si="336">B48-B47</f>
        <v>-0.17148472944565185</v>
      </c>
      <c r="D48" s="243">
        <f t="shared" ref="D48" si="337">ROUND((B48-B36)/B36*100,2)</f>
        <v>3.8</v>
      </c>
      <c r="E48" s="359">
        <f t="shared" ref="E48" si="338">AVERAGE(B46:B48)</f>
        <v>100.39111817858519</v>
      </c>
      <c r="F48" s="359">
        <f t="shared" ref="F48" si="339">E48-E47</f>
        <v>-0.1639126429103186</v>
      </c>
      <c r="G48" s="361">
        <f t="shared" ref="G48" si="340">IF(F48&lt;0,-1,1)</f>
        <v>-1</v>
      </c>
      <c r="H48" s="361">
        <f t="shared" ref="H48" si="341">SUM(G46:G48)</f>
        <v>-1</v>
      </c>
      <c r="I48" s="2543" t="str">
        <f t="shared" ref="I48" si="342">IF(H48=-3,"悪化 ",IF(H48=3,"改善 "," ---"))</f>
        <v xml:space="preserve"> ---</v>
      </c>
      <c r="J48" s="2547">
        <f>結果表!L46</f>
        <v>98.885142446465352</v>
      </c>
      <c r="L48" s="529">
        <v>9</v>
      </c>
      <c r="M48" s="262">
        <f t="shared" ref="M48" si="343">B48</f>
        <v>100.21215611302979</v>
      </c>
      <c r="N48" s="220">
        <f t="shared" ref="N48" si="344">J48</f>
        <v>98.885142446465352</v>
      </c>
    </row>
    <row r="49" spans="1:14">
      <c r="A49" s="2589">
        <v>44470</v>
      </c>
      <c r="B49" s="342">
        <f>結果表!D47</f>
        <v>100.14581923915517</v>
      </c>
      <c r="C49" s="243">
        <f t="shared" ref="C49" si="345">B49-B48</f>
        <v>-6.6336873874618618E-2</v>
      </c>
      <c r="D49" s="243">
        <f t="shared" ref="D49" si="346">ROUND((B49-B37)/B37*100,2)</f>
        <v>2.98</v>
      </c>
      <c r="E49" s="359">
        <f t="shared" ref="E49" si="347">AVERAGE(B47:B49)</f>
        <v>100.24720539822015</v>
      </c>
      <c r="F49" s="359">
        <f t="shared" ref="F49" si="348">E49-E48</f>
        <v>-0.14391278036504218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結果表!L47</f>
        <v>98.91576785210367</v>
      </c>
      <c r="L49" s="529">
        <v>10</v>
      </c>
      <c r="M49" s="262">
        <f t="shared" ref="M49" si="352">B49</f>
        <v>100.14581923915517</v>
      </c>
      <c r="N49" s="220">
        <f t="shared" ref="N49" si="353">J49</f>
        <v>98.91576785210367</v>
      </c>
    </row>
    <row r="50" spans="1:14">
      <c r="A50" s="2589">
        <v>44501</v>
      </c>
      <c r="B50" s="342">
        <f>結果表!D48</f>
        <v>100.20579345075021</v>
      </c>
      <c r="C50" s="243">
        <f t="shared" ref="C50" si="354">B50-B49</f>
        <v>5.9974211595033466E-2</v>
      </c>
      <c r="D50" s="243">
        <f t="shared" ref="D50" si="355">ROUND((B50-B38)/B38*100,2)</f>
        <v>2.29</v>
      </c>
      <c r="E50" s="359">
        <f t="shared" ref="E50" si="356">AVERAGE(B48:B50)</f>
        <v>100.18792293431171</v>
      </c>
      <c r="F50" s="359">
        <f t="shared" ref="F50" si="357">E50-E49</f>
        <v>-5.9282463908431282E-2</v>
      </c>
      <c r="G50" s="361">
        <f t="shared" ref="G50" si="358">IF(F50&lt;0,-1,1)</f>
        <v>-1</v>
      </c>
      <c r="H50" s="361">
        <f t="shared" ref="H50" si="359">SUM(G48:G50)</f>
        <v>-3</v>
      </c>
      <c r="I50" s="2543" t="str">
        <f t="shared" ref="I50" si="360">IF(H50=-3,"悪化 ",IF(H50=3,"改善 "," ---"))</f>
        <v xml:space="preserve">悪化 </v>
      </c>
      <c r="J50" s="2547">
        <f>結果表!L48</f>
        <v>99.001501458630017</v>
      </c>
      <c r="L50" s="528">
        <v>11</v>
      </c>
      <c r="M50" s="262">
        <f t="shared" ref="M50" si="361">B50</f>
        <v>100.20579345075021</v>
      </c>
      <c r="N50" s="220">
        <f t="shared" ref="N50" si="362">J50</f>
        <v>99.001501458630017</v>
      </c>
    </row>
    <row r="51" spans="1:14">
      <c r="A51" s="2641">
        <v>44531</v>
      </c>
      <c r="B51" s="342">
        <f>結果表!D49</f>
        <v>100.33696362182846</v>
      </c>
      <c r="C51" s="246">
        <f t="shared" ref="C51:C52" si="363">B51-B50</f>
        <v>0.13117017107825291</v>
      </c>
      <c r="D51" s="246">
        <f t="shared" ref="D51:D52" si="364">ROUND((B51-B39)/B39*100,2)</f>
        <v>1.69</v>
      </c>
      <c r="E51" s="544">
        <f t="shared" ref="E51:E52" si="365">AVERAGE(B49:B51)</f>
        <v>100.22952543724462</v>
      </c>
      <c r="F51" s="544">
        <f t="shared" ref="F51:F52" si="366">E51-E50</f>
        <v>4.1602502932903462E-2</v>
      </c>
      <c r="G51" s="545">
        <f t="shared" ref="G51:G52" si="367">IF(F51&lt;0,-1,1)</f>
        <v>1</v>
      </c>
      <c r="H51" s="545">
        <f t="shared" ref="H51:H52" si="368">SUM(G49:G51)</f>
        <v>-1</v>
      </c>
      <c r="I51" s="2545" t="str">
        <f t="shared" ref="I51:I52" si="369">IF(H51=-3,"悪化 ",IF(H51=3,"改善 "," ---"))</f>
        <v xml:space="preserve"> ---</v>
      </c>
      <c r="J51" s="2548">
        <f>結果表!L49</f>
        <v>99.142892098100404</v>
      </c>
      <c r="L51" s="532">
        <v>12</v>
      </c>
      <c r="M51" s="494">
        <f t="shared" ref="M51:M52" si="370">B51</f>
        <v>100.33696362182846</v>
      </c>
      <c r="N51" s="225">
        <f t="shared" ref="N51:N52" si="371">J51</f>
        <v>99.142892098100404</v>
      </c>
    </row>
    <row r="52" spans="1:14">
      <c r="A52" s="2587">
        <v>44562</v>
      </c>
      <c r="B52" s="2637">
        <f>結果表!D50</f>
        <v>100.5385935644946</v>
      </c>
      <c r="C52" s="243">
        <f t="shared" si="363"/>
        <v>0.20162994266614476</v>
      </c>
      <c r="D52" s="243">
        <f t="shared" si="364"/>
        <v>1.27</v>
      </c>
      <c r="E52" s="542">
        <f t="shared" si="365"/>
        <v>100.36045021235776</v>
      </c>
      <c r="F52" s="359">
        <f t="shared" si="366"/>
        <v>0.13092477511314371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47">
        <f>結果表!L50</f>
        <v>99.343140485495439</v>
      </c>
      <c r="L52" s="530" t="s">
        <v>856</v>
      </c>
      <c r="M52" s="262">
        <f t="shared" si="370"/>
        <v>100.5385935644946</v>
      </c>
      <c r="N52" s="220">
        <f t="shared" si="371"/>
        <v>99.343140485495439</v>
      </c>
    </row>
    <row r="53" spans="1:14">
      <c r="A53" s="2587">
        <v>44593</v>
      </c>
      <c r="B53" s="2638">
        <f>結果表!D51</f>
        <v>100.75189434739575</v>
      </c>
      <c r="C53" s="243">
        <f t="shared" ref="C53" si="372">B53-B52</f>
        <v>0.21330078290114329</v>
      </c>
      <c r="D53" s="243">
        <f t="shared" ref="D53" si="373">ROUND((B53-B41)/B41*100,2)</f>
        <v>0.98</v>
      </c>
      <c r="E53" s="542">
        <f t="shared" ref="E53" si="374">AVERAGE(B51:B53)</f>
        <v>100.54248384457294</v>
      </c>
      <c r="F53" s="359">
        <f t="shared" ref="F53" si="375">E53-E52</f>
        <v>0.18203363221518032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結果表!L51</f>
        <v>99.582615155104335</v>
      </c>
      <c r="L53" s="527">
        <v>2</v>
      </c>
      <c r="M53" s="262">
        <f t="shared" ref="M53" si="379">B53</f>
        <v>100.75189434739575</v>
      </c>
      <c r="N53" s="220">
        <f t="shared" ref="N53" si="380">J53</f>
        <v>99.582615155104335</v>
      </c>
    </row>
    <row r="54" spans="1:14">
      <c r="A54" s="2587">
        <v>44621</v>
      </c>
      <c r="B54" s="2638">
        <f>結果表!D52</f>
        <v>100.96076112134881</v>
      </c>
      <c r="C54" s="243">
        <f t="shared" ref="C54" si="381">B54-B53</f>
        <v>0.20886677395306208</v>
      </c>
      <c r="D54" s="243">
        <f t="shared" ref="D54" si="382">ROUND((B54-B42)/B42*100,2)</f>
        <v>0.77</v>
      </c>
      <c r="E54" s="542">
        <f t="shared" ref="E54" si="383">AVERAGE(B52:B54)</f>
        <v>100.75041634441305</v>
      </c>
      <c r="F54" s="359">
        <f t="shared" ref="F54" si="384">E54-E53</f>
        <v>0.20793249984011197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結果表!L52</f>
        <v>99.83756597276016</v>
      </c>
      <c r="L54" s="527">
        <v>3</v>
      </c>
      <c r="M54" s="262">
        <f t="shared" ref="M54" si="388">B54</f>
        <v>100.96076112134881</v>
      </c>
      <c r="N54" s="220">
        <f t="shared" ref="N54" si="389">J54</f>
        <v>99.83756597276016</v>
      </c>
    </row>
    <row r="55" spans="1:14">
      <c r="A55" s="2587">
        <v>44652</v>
      </c>
      <c r="B55" s="2638">
        <f>結果表!D53</f>
        <v>101.08952079840027</v>
      </c>
      <c r="C55" s="243">
        <f t="shared" ref="C55" si="390">B55-B54</f>
        <v>0.12875967705146252</v>
      </c>
      <c r="D55" s="243">
        <f t="shared" ref="D55" si="391">ROUND((B55-B43)/B43*100,2)</f>
        <v>0.57999999999999996</v>
      </c>
      <c r="E55" s="542">
        <f t="shared" ref="E55" si="392">AVERAGE(B53:B55)</f>
        <v>100.93405875571494</v>
      </c>
      <c r="F55" s="359">
        <f t="shared" ref="F55" si="393">E55-E54</f>
        <v>0.1836424113018893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結果表!L53</f>
        <v>100.09540370332104</v>
      </c>
      <c r="L55" s="527">
        <v>4</v>
      </c>
      <c r="M55" s="262">
        <f t="shared" ref="M55" si="397">B55</f>
        <v>101.08952079840027</v>
      </c>
      <c r="N55" s="220">
        <f t="shared" ref="N55" si="398">J55</f>
        <v>100.09540370332104</v>
      </c>
    </row>
    <row r="56" spans="1:14">
      <c r="A56" s="2587">
        <v>44682</v>
      </c>
      <c r="B56" s="2638">
        <f>結果表!D54</f>
        <v>101.13753186233461</v>
      </c>
      <c r="C56" s="243">
        <f t="shared" ref="C56" si="399">B56-B55</f>
        <v>4.8011063934339404E-2</v>
      </c>
      <c r="D56" s="243">
        <f t="shared" ref="D56" si="400">ROUND((B56-B44)/B44*100,2)</f>
        <v>0.45</v>
      </c>
      <c r="E56" s="542">
        <f t="shared" ref="E56" si="401">AVERAGE(B54:B56)</f>
        <v>101.0626045940279</v>
      </c>
      <c r="F56" s="359">
        <f t="shared" ref="F56" si="402">E56-E55</f>
        <v>0.1285458383129594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結果表!L54</f>
        <v>100.32386618921458</v>
      </c>
      <c r="L56" s="527">
        <v>5</v>
      </c>
      <c r="M56" s="262">
        <f t="shared" ref="M56" si="406">B56</f>
        <v>101.13753186233461</v>
      </c>
      <c r="N56" s="220">
        <f t="shared" ref="N56" si="407">J56</f>
        <v>100.32386618921458</v>
      </c>
    </row>
    <row r="57" spans="1:14">
      <c r="A57" s="2587">
        <v>44713</v>
      </c>
      <c r="B57" s="2638">
        <f>結果表!D55</f>
        <v>101.14634814379862</v>
      </c>
      <c r="C57" s="243">
        <f t="shared" ref="C57:C58" si="408">B57-B56</f>
        <v>8.8162814640071474E-3</v>
      </c>
      <c r="D57" s="243">
        <f t="shared" ref="D57:D58" si="409">ROUND((B57-B45)/B45*100,2)</f>
        <v>0.44</v>
      </c>
      <c r="E57" s="542">
        <f t="shared" ref="E57:E58" si="410">AVERAGE(B55:B57)</f>
        <v>101.12446693484451</v>
      </c>
      <c r="F57" s="359">
        <f t="shared" ref="F57:F58" si="411">E57-E56</f>
        <v>6.1862340816603023E-2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結果表!L55</f>
        <v>100.56558454166657</v>
      </c>
      <c r="L57" s="527">
        <v>6</v>
      </c>
      <c r="M57" s="262">
        <f t="shared" ref="M57:M58" si="415">B57</f>
        <v>101.14634814379862</v>
      </c>
      <c r="N57" s="220">
        <f t="shared" ref="N57:N58" si="416">J57</f>
        <v>100.56558454166657</v>
      </c>
    </row>
    <row r="58" spans="1:14">
      <c r="A58" s="2587">
        <v>44743</v>
      </c>
      <c r="B58" s="2638">
        <f>結果表!D56</f>
        <v>101.108888075801</v>
      </c>
      <c r="C58" s="243">
        <f t="shared" si="408"/>
        <v>-3.7460067997614033E-2</v>
      </c>
      <c r="D58" s="243">
        <f t="shared" si="409"/>
        <v>0.53</v>
      </c>
      <c r="E58" s="542">
        <f t="shared" si="410"/>
        <v>101.13092269397809</v>
      </c>
      <c r="F58" s="359">
        <f t="shared" si="411"/>
        <v>6.4557591335869802E-3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結果表!L56</f>
        <v>100.80298104655806</v>
      </c>
      <c r="L58" s="527">
        <v>7</v>
      </c>
      <c r="M58" s="262">
        <f t="shared" si="415"/>
        <v>101.108888075801</v>
      </c>
      <c r="N58" s="220">
        <f t="shared" si="416"/>
        <v>100.80298104655806</v>
      </c>
    </row>
    <row r="59" spans="1:14">
      <c r="A59" s="2587">
        <v>44774</v>
      </c>
      <c r="B59" s="2638">
        <f>結果表!D57</f>
        <v>101.03848510586218</v>
      </c>
      <c r="C59" s="243">
        <f t="shared" ref="C59" si="417">B59-B58</f>
        <v>-7.0402969938825777E-2</v>
      </c>
      <c r="D59" s="243">
        <f t="shared" ref="D59" si="418">ROUND((B59-B47)/B47*100,2)</f>
        <v>0.65</v>
      </c>
      <c r="E59" s="542">
        <f t="shared" ref="E59" si="419">AVERAGE(B57:B59)</f>
        <v>101.09790710848726</v>
      </c>
      <c r="F59" s="359">
        <f t="shared" ref="F59" si="420">E59-E58</f>
        <v>-3.3015585490829835E-2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結果表!L57</f>
        <v>101.00982656751771</v>
      </c>
      <c r="L59" s="529">
        <v>8</v>
      </c>
      <c r="M59" s="262">
        <f t="shared" ref="M59" si="424">B59</f>
        <v>101.03848510586218</v>
      </c>
      <c r="N59" s="220">
        <f t="shared" ref="N59" si="425">J59</f>
        <v>101.00982656751771</v>
      </c>
    </row>
    <row r="60" spans="1:14">
      <c r="A60" s="2587">
        <v>44805</v>
      </c>
      <c r="B60" s="2638">
        <f>結果表!D58</f>
        <v>100.8888334234066</v>
      </c>
      <c r="C60" s="243">
        <f t="shared" ref="C60" si="426">B60-B59</f>
        <v>-0.14965168245558402</v>
      </c>
      <c r="D60" s="243">
        <f t="shared" ref="D60" si="427">ROUND((B60-B48)/B48*100,2)</f>
        <v>0.68</v>
      </c>
      <c r="E60" s="542">
        <f t="shared" ref="E60" si="428">AVERAGE(B58:B60)</f>
        <v>101.01206886835659</v>
      </c>
      <c r="F60" s="359">
        <f t="shared" ref="F60" si="429">E60-E59</f>
        <v>-8.5838240130669874E-2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結果表!L58</f>
        <v>101.1623968272188</v>
      </c>
      <c r="L60" s="529">
        <v>9</v>
      </c>
      <c r="M60" s="262">
        <f t="shared" ref="M60" si="433">B60</f>
        <v>100.8888334234066</v>
      </c>
      <c r="N60" s="220">
        <f t="shared" ref="N60" si="434">J60</f>
        <v>101.1623968272188</v>
      </c>
    </row>
    <row r="61" spans="1:14">
      <c r="A61" s="2587">
        <v>44835</v>
      </c>
      <c r="B61" s="2638">
        <f>結果表!D59</f>
        <v>100.70589963666146</v>
      </c>
      <c r="C61" s="243">
        <f t="shared" ref="C61" si="435">B61-B60</f>
        <v>-0.1829337867451386</v>
      </c>
      <c r="D61" s="243">
        <f t="shared" ref="D61" si="436">ROUND((B61-B49)/B49*100,2)</f>
        <v>0.56000000000000005</v>
      </c>
      <c r="E61" s="542">
        <f t="shared" ref="E61" si="437">AVERAGE(B59:B61)</f>
        <v>100.87773938864341</v>
      </c>
      <c r="F61" s="359">
        <f t="shared" ref="F61" si="438">E61-E60</f>
        <v>-0.13432947971318754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結果表!L59</f>
        <v>101.2530336066726</v>
      </c>
      <c r="L61" s="529">
        <v>10</v>
      </c>
      <c r="M61" s="262">
        <f t="shared" ref="M61" si="442">B61</f>
        <v>100.70589963666146</v>
      </c>
      <c r="N61" s="220">
        <f t="shared" ref="N61" si="443">J61</f>
        <v>101.2530336066726</v>
      </c>
    </row>
    <row r="62" spans="1:14">
      <c r="A62" s="2587">
        <v>44866</v>
      </c>
      <c r="B62" s="2638">
        <f>結果表!D60</f>
        <v>100.48899190561296</v>
      </c>
      <c r="C62" s="243">
        <f t="shared" ref="C62" si="444">B62-B61</f>
        <v>-0.2169077310484937</v>
      </c>
      <c r="D62" s="243">
        <f t="shared" ref="D62" si="445">ROUND((B62-B50)/B50*100,2)</f>
        <v>0.28000000000000003</v>
      </c>
      <c r="E62" s="542">
        <f t="shared" ref="E62" si="446">AVERAGE(B60:B62)</f>
        <v>100.69457498856035</v>
      </c>
      <c r="F62" s="359">
        <f t="shared" ref="F62" si="447">E62-E61</f>
        <v>-0.1831644000830579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結果表!L60</f>
        <v>101.28069505264955</v>
      </c>
      <c r="L62" s="528">
        <v>11</v>
      </c>
      <c r="M62" s="262">
        <f t="shared" ref="M62" si="451">B62</f>
        <v>100.48899190561296</v>
      </c>
      <c r="N62" s="220">
        <f t="shared" ref="N62" si="452">J62</f>
        <v>101.28069505264955</v>
      </c>
    </row>
    <row r="63" spans="1:14">
      <c r="A63" s="2587">
        <v>44896</v>
      </c>
      <c r="B63" s="2639">
        <f>結果表!D61</f>
        <v>100.27238768522101</v>
      </c>
      <c r="C63" s="243">
        <f t="shared" ref="C63:C64" si="453">B63-B62</f>
        <v>-0.21660422039195737</v>
      </c>
      <c r="D63" s="243">
        <f t="shared" ref="D63:D64" si="454">ROUND((B63-B51)/B51*100,2)</f>
        <v>-0.06</v>
      </c>
      <c r="E63" s="542">
        <f t="shared" ref="E63:E64" si="455">AVERAGE(B61:B63)</f>
        <v>100.48909307583182</v>
      </c>
      <c r="F63" s="359">
        <f t="shared" ref="F63:F64" si="456">E63-E62</f>
        <v>-0.20548191272852989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47">
        <f>結果表!L61</f>
        <v>101.26367351086434</v>
      </c>
      <c r="L63" s="532">
        <v>12</v>
      </c>
      <c r="M63" s="494">
        <f t="shared" ref="M63:M64" si="460">B63</f>
        <v>100.27238768522101</v>
      </c>
      <c r="N63" s="225">
        <f t="shared" ref="N63:N64" si="461">J63</f>
        <v>101.26367351086434</v>
      </c>
    </row>
    <row r="64" spans="1:14">
      <c r="A64" s="2640">
        <v>44927</v>
      </c>
      <c r="B64" s="342">
        <f>結果表!D62</f>
        <v>100.10637220344553</v>
      </c>
      <c r="C64" s="245">
        <f t="shared" si="453"/>
        <v>-0.16601548177547443</v>
      </c>
      <c r="D64" s="547">
        <f t="shared" si="454"/>
        <v>-0.43</v>
      </c>
      <c r="E64" s="553">
        <f t="shared" si="455"/>
        <v>100.28925059809318</v>
      </c>
      <c r="F64" s="548">
        <f t="shared" si="456"/>
        <v>-0.19984247773864183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結果表!L62</f>
        <v>101.22393656598366</v>
      </c>
      <c r="L64" s="530" t="s">
        <v>1210</v>
      </c>
      <c r="M64" s="531">
        <f t="shared" si="460"/>
        <v>100.10637220344553</v>
      </c>
      <c r="N64" s="369">
        <f t="shared" si="461"/>
        <v>101.22393656598366</v>
      </c>
    </row>
    <row r="65" spans="1:14">
      <c r="A65" s="2589">
        <v>44958</v>
      </c>
      <c r="B65" s="342">
        <f>結果表!D63</f>
        <v>100.00389785098399</v>
      </c>
      <c r="C65" s="243">
        <f t="shared" ref="C65" si="462">B65-B64</f>
        <v>-0.10247435246154168</v>
      </c>
      <c r="D65" s="52">
        <f t="shared" ref="D65" si="463">ROUND((B65-B53)/B53*100,2)</f>
        <v>-0.74</v>
      </c>
      <c r="E65" s="359">
        <f t="shared" ref="E65" si="464">AVERAGE(B63:B65)</f>
        <v>100.12755257988351</v>
      </c>
      <c r="F65" s="542">
        <f t="shared" ref="F65" si="465">E65-E64</f>
        <v>-0.16169801820966256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結果表!L63</f>
        <v>101.18953083945688</v>
      </c>
      <c r="L65" s="527">
        <v>2</v>
      </c>
      <c r="M65" s="262">
        <f t="shared" ref="M65" si="469">B65</f>
        <v>100.00389785098399</v>
      </c>
      <c r="N65" s="220">
        <f t="shared" ref="N65" si="470">J65</f>
        <v>101.18953083945688</v>
      </c>
    </row>
    <row r="66" spans="1:14">
      <c r="A66" s="2589">
        <v>44986</v>
      </c>
      <c r="B66" s="342">
        <f>結果表!D64</f>
        <v>99.941342214047452</v>
      </c>
      <c r="C66" s="243">
        <f t="shared" ref="C66" si="471">B66-B65</f>
        <v>-6.2555636936536985E-2</v>
      </c>
      <c r="D66" s="52">
        <f t="shared" ref="D66" si="472">ROUND((B66-B54)/B54*100,2)</f>
        <v>-1.01</v>
      </c>
      <c r="E66" s="359">
        <f t="shared" ref="E66" si="473">AVERAGE(B64:B66)</f>
        <v>100.01720408949232</v>
      </c>
      <c r="F66" s="542">
        <f t="shared" ref="F66" si="474">E66-E65</f>
        <v>-0.1103484903911891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結果表!L64</f>
        <v>101.1503807614002</v>
      </c>
      <c r="L66" s="527">
        <v>3</v>
      </c>
      <c r="M66" s="262">
        <f t="shared" ref="M66" si="478">B66</f>
        <v>99.941342214047452</v>
      </c>
      <c r="N66" s="220">
        <f t="shared" ref="N66" si="479">J66</f>
        <v>101.1503807614002</v>
      </c>
    </row>
    <row r="67" spans="1:14">
      <c r="A67" s="2589">
        <v>45017</v>
      </c>
      <c r="B67" s="342">
        <f>結果表!D65</f>
        <v>99.897197355700214</v>
      </c>
      <c r="C67" s="243">
        <f t="shared" ref="C67" si="480">B67-B66</f>
        <v>-4.4144858347237914E-2</v>
      </c>
      <c r="D67" s="52">
        <f t="shared" ref="D67" si="481">ROUND((B67-B55)/B55*100,2)</f>
        <v>-1.18</v>
      </c>
      <c r="E67" s="359">
        <f t="shared" ref="E67" si="482">AVERAGE(B65:B67)</f>
        <v>99.947479140243885</v>
      </c>
      <c r="F67" s="542">
        <f t="shared" ref="F67" si="483">E67-E66</f>
        <v>-6.9724949248438861E-2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結果表!L65</f>
        <v>101.10686080050148</v>
      </c>
      <c r="L67" s="527">
        <v>4</v>
      </c>
      <c r="M67" s="262">
        <f t="shared" ref="M67" si="487">B67</f>
        <v>99.897197355700214</v>
      </c>
      <c r="N67" s="220">
        <f t="shared" ref="N67" si="488">J67</f>
        <v>101.10686080050148</v>
      </c>
    </row>
    <row r="68" spans="1:14">
      <c r="A68" s="2589">
        <v>45047</v>
      </c>
      <c r="B68" s="342">
        <f>結果表!D66</f>
        <v>99.817190182730357</v>
      </c>
      <c r="C68" s="243">
        <f t="shared" ref="C68" si="489">B68-B67</f>
        <v>-8.0007172969857265E-2</v>
      </c>
      <c r="D68" s="52">
        <f t="shared" ref="D68" si="490">ROUND((B68-B56)/B56*100,2)</f>
        <v>-1.31</v>
      </c>
      <c r="E68" s="359">
        <f t="shared" ref="E68" si="491">AVERAGE(B66:B68)</f>
        <v>99.885243250826008</v>
      </c>
      <c r="F68" s="542">
        <f t="shared" ref="F68" si="492">E68-E67</f>
        <v>-6.2235889417877388E-2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結果表!L66</f>
        <v>101.04040931913613</v>
      </c>
      <c r="L68" s="527">
        <v>5</v>
      </c>
      <c r="M68" s="262">
        <f t="shared" ref="M68" si="496">B68</f>
        <v>99.817190182730357</v>
      </c>
      <c r="N68" s="220">
        <f t="shared" ref="N68" si="497">J68</f>
        <v>101.04040931913613</v>
      </c>
    </row>
    <row r="69" spans="1:14">
      <c r="A69" s="2589">
        <v>45078</v>
      </c>
      <c r="B69" s="342">
        <f>結果表!D67</f>
        <v>99.751555222818027</v>
      </c>
      <c r="C69" s="243">
        <f t="shared" ref="C69" si="498">B69-B68</f>
        <v>-6.563495991233026E-2</v>
      </c>
      <c r="D69" s="52">
        <f t="shared" ref="D69" si="499">ROUND((B69-B57)/B57*100,2)</f>
        <v>-1.38</v>
      </c>
      <c r="E69" s="359">
        <f t="shared" ref="E69" si="500">AVERAGE(B67:B69)</f>
        <v>99.821980920416195</v>
      </c>
      <c r="F69" s="542">
        <f t="shared" ref="F69" si="501">E69-E68</f>
        <v>-6.3262330409813217E-2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結果表!L67</f>
        <v>100.94970008949818</v>
      </c>
      <c r="L69" s="527">
        <v>6</v>
      </c>
      <c r="M69" s="262">
        <f t="shared" ref="M69" si="505">B69</f>
        <v>99.751555222818027</v>
      </c>
      <c r="N69" s="220">
        <f t="shared" ref="N69" si="506">J69</f>
        <v>100.94970008949818</v>
      </c>
    </row>
    <row r="70" spans="1:14">
      <c r="A70" s="2589">
        <v>45108</v>
      </c>
      <c r="B70" s="342">
        <f>結果表!D68</f>
        <v>99.728324646916064</v>
      </c>
      <c r="C70" s="243">
        <f t="shared" ref="C70" si="507">B70-B69</f>
        <v>-2.3230575901962425E-2</v>
      </c>
      <c r="D70" s="52">
        <f t="shared" ref="D70" si="508">ROUND((B70-B58)/B58*100,2)</f>
        <v>-1.37</v>
      </c>
      <c r="E70" s="359">
        <f t="shared" ref="E70" si="509">AVERAGE(B68:B70)</f>
        <v>99.765690017488154</v>
      </c>
      <c r="F70" s="542">
        <f t="shared" ref="F70" si="510">E70-E69</f>
        <v>-5.6290902928040509E-2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結果表!L68</f>
        <v>100.83384584855906</v>
      </c>
      <c r="L70" s="527">
        <v>7</v>
      </c>
      <c r="M70" s="262">
        <f t="shared" ref="M70" si="514">B70</f>
        <v>99.728324646916064</v>
      </c>
      <c r="N70" s="220">
        <f t="shared" ref="N70" si="515">J70</f>
        <v>100.83384584855906</v>
      </c>
    </row>
    <row r="71" spans="1:14">
      <c r="A71" s="2589">
        <v>45139</v>
      </c>
      <c r="B71" s="342">
        <f>結果表!D69</f>
        <v>99.688365749160837</v>
      </c>
      <c r="C71" s="243">
        <f t="shared" ref="C71" si="516">B71-B70</f>
        <v>-3.9958897755226985E-2</v>
      </c>
      <c r="D71" s="52">
        <f t="shared" ref="D71" si="517">ROUND((B71-B59)/B59*100,2)</f>
        <v>-1.34</v>
      </c>
      <c r="E71" s="359">
        <f t="shared" ref="E71" si="518">AVERAGE(B69:B71)</f>
        <v>99.722748539631638</v>
      </c>
      <c r="F71" s="542">
        <f t="shared" ref="F71" si="519">E71-E70</f>
        <v>-4.294147785651603E-2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結果表!L69</f>
        <v>100.70336251247632</v>
      </c>
      <c r="L71" s="529">
        <v>8</v>
      </c>
      <c r="M71" s="262">
        <f t="shared" ref="M71" si="523">B71</f>
        <v>99.688365749160837</v>
      </c>
      <c r="N71" s="220">
        <f t="shared" ref="N71" si="524">J71</f>
        <v>100.70336251247632</v>
      </c>
    </row>
    <row r="72" spans="1:14">
      <c r="A72" s="2589">
        <v>45170</v>
      </c>
      <c r="B72" s="342">
        <f>結果表!D70</f>
        <v>99.576490575815981</v>
      </c>
      <c r="C72" s="243">
        <f t="shared" ref="C72" si="525">B72-B71</f>
        <v>-0.11187517334485619</v>
      </c>
      <c r="D72" s="52">
        <f t="shared" ref="D72" si="526">ROUND((B72-B60)/B60*100,2)</f>
        <v>-1.3</v>
      </c>
      <c r="E72" s="359">
        <f t="shared" ref="E72" si="527">AVERAGE(B70:B72)</f>
        <v>99.664393657297623</v>
      </c>
      <c r="F72" s="542">
        <f t="shared" ref="F72" si="528">E72-E71</f>
        <v>-5.8354882334015201E-2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結果表!L70</f>
        <v>100.55603316782458</v>
      </c>
      <c r="L72" s="529">
        <v>9</v>
      </c>
      <c r="M72" s="262">
        <f t="shared" ref="M72" si="532">B72</f>
        <v>99.576490575815981</v>
      </c>
      <c r="N72" s="220">
        <f t="shared" ref="N72" si="533">J72</f>
        <v>100.55603316782458</v>
      </c>
    </row>
    <row r="73" spans="1:14">
      <c r="A73" s="2589">
        <v>45200</v>
      </c>
      <c r="B73" s="342">
        <f>結果表!D71</f>
        <v>99.378135684572769</v>
      </c>
      <c r="C73" s="243">
        <f t="shared" ref="C73" si="534">B73-B72</f>
        <v>-0.19835489124321271</v>
      </c>
      <c r="D73" s="52">
        <f t="shared" ref="D73" si="535">ROUND((B73-B61)/B61*100,2)</f>
        <v>-1.32</v>
      </c>
      <c r="E73" s="359">
        <f t="shared" ref="E73" si="536">AVERAGE(B71:B73)</f>
        <v>99.547664003183186</v>
      </c>
      <c r="F73" s="542">
        <f t="shared" ref="F73" si="537">E73-E72</f>
        <v>-0.1167296541144367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結果表!L71</f>
        <v>100.39761839923436</v>
      </c>
      <c r="L73" s="529">
        <v>10</v>
      </c>
      <c r="M73" s="262">
        <f t="shared" ref="M73" si="541">B73</f>
        <v>99.378135684572769</v>
      </c>
      <c r="N73" s="220">
        <f t="shared" ref="N73" si="542">J73</f>
        <v>100.39761839923436</v>
      </c>
    </row>
    <row r="74" spans="1:14">
      <c r="A74" s="2589">
        <v>45231</v>
      </c>
      <c r="B74" s="342">
        <f>結果表!D72</f>
        <v>99.083032957609859</v>
      </c>
      <c r="C74" s="243">
        <f t="shared" ref="C74" si="543">B74-B73</f>
        <v>-0.2951027269629094</v>
      </c>
      <c r="D74" s="52">
        <f t="shared" ref="D74" si="544">ROUND((B74-B62)/B62*100,2)</f>
        <v>-1.4</v>
      </c>
      <c r="E74" s="359">
        <f t="shared" ref="E74" si="545">AVERAGE(B72:B74)</f>
        <v>99.345886405999536</v>
      </c>
      <c r="F74" s="542">
        <f t="shared" ref="F74" si="546">E74-E73</f>
        <v>-0.20177759718364996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結果表!L72</f>
        <v>100.22558287184278</v>
      </c>
      <c r="L74" s="528">
        <v>11</v>
      </c>
      <c r="M74" s="262">
        <f t="shared" ref="M74" si="550">B74</f>
        <v>99.083032957609859</v>
      </c>
      <c r="N74" s="220">
        <f t="shared" ref="N74" si="551">J74</f>
        <v>100.22558287184278</v>
      </c>
    </row>
    <row r="75" spans="1:14">
      <c r="A75" s="2641">
        <v>45261</v>
      </c>
      <c r="B75" s="342">
        <f>結果表!D73</f>
        <v>98.759414177264006</v>
      </c>
      <c r="C75" s="246">
        <f t="shared" ref="C75:C76" si="552">B75-B74</f>
        <v>-0.32361878034585345</v>
      </c>
      <c r="D75" s="550">
        <f t="shared" ref="D75:D76" si="553">ROUND((B75-B63)/B63*100,2)</f>
        <v>-1.51</v>
      </c>
      <c r="E75" s="544">
        <f t="shared" ref="E75:E76" si="554">AVERAGE(B73:B75)</f>
        <v>99.073527606482216</v>
      </c>
      <c r="F75" s="551">
        <f t="shared" ref="F75:F76" si="555">E75-E74</f>
        <v>-0.27235879951732045</v>
      </c>
      <c r="G75" s="545">
        <f t="shared" ref="G75:G76" si="556">IF(F75&lt;0,-1,1)</f>
        <v>-1</v>
      </c>
      <c r="H75" s="552">
        <f t="shared" ref="H75:H76" si="557">SUM(G73:G75)</f>
        <v>-3</v>
      </c>
      <c r="I75" s="2545" t="str">
        <f t="shared" ref="I75:I76" si="558">IF(H75=-3,"悪化 ",IF(H75=3,"改善 "," ---"))</f>
        <v xml:space="preserve">悪化 </v>
      </c>
      <c r="J75" s="2548">
        <f>結果表!L73</f>
        <v>100.05197294297918</v>
      </c>
      <c r="L75" s="532">
        <v>12</v>
      </c>
      <c r="M75" s="494">
        <f t="shared" ref="M75:M76" si="559">B75</f>
        <v>98.759414177264006</v>
      </c>
      <c r="N75" s="225">
        <f t="shared" ref="N75:N76" si="560">J75</f>
        <v>100.05197294297918</v>
      </c>
    </row>
    <row r="76" spans="1:14">
      <c r="A76" s="2640">
        <v>45292</v>
      </c>
      <c r="B76" s="2637">
        <f>結果表!D74</f>
        <v>98.498496805324564</v>
      </c>
      <c r="C76" s="245">
        <f t="shared" si="552"/>
        <v>-0.26091737193944198</v>
      </c>
      <c r="D76" s="547">
        <f t="shared" si="553"/>
        <v>-1.61</v>
      </c>
      <c r="E76" s="553">
        <f t="shared" si="554"/>
        <v>98.780314646732805</v>
      </c>
      <c r="F76" s="548">
        <f t="shared" si="555"/>
        <v>-0.29321295974941108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結果表!L74</f>
        <v>99.910520620445823</v>
      </c>
      <c r="L76" s="530" t="s">
        <v>1254</v>
      </c>
      <c r="M76" s="262">
        <f t="shared" si="559"/>
        <v>98.498496805324564</v>
      </c>
      <c r="N76" s="220">
        <f t="shared" si="560"/>
        <v>99.910520620445823</v>
      </c>
    </row>
    <row r="77" spans="1:14">
      <c r="A77" s="2589">
        <v>45323</v>
      </c>
      <c r="B77" s="2638">
        <f>結果表!D75</f>
        <v>98.467122084092452</v>
      </c>
      <c r="C77" s="243">
        <f t="shared" ref="C77" si="561">B77-B76</f>
        <v>-3.1374721232111824E-2</v>
      </c>
      <c r="D77" s="52">
        <f t="shared" ref="D77" si="562">ROUND((B77-B65)/B65*100,2)</f>
        <v>-1.54</v>
      </c>
      <c r="E77" s="359">
        <f t="shared" ref="E77" si="563">AVERAGE(B75:B77)</f>
        <v>98.575011022227002</v>
      </c>
      <c r="F77" s="542">
        <f t="shared" ref="F77" si="564">E77-E76</f>
        <v>-0.20530362450580242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結果表!L75</f>
        <v>99.848210801680864</v>
      </c>
      <c r="L77" s="527">
        <v>2</v>
      </c>
      <c r="M77" s="262">
        <f t="shared" ref="M77" si="568">B77</f>
        <v>98.467122084092452</v>
      </c>
      <c r="N77" s="220">
        <f t="shared" ref="N77" si="569">J77</f>
        <v>99.848210801680864</v>
      </c>
    </row>
    <row r="78" spans="1:14">
      <c r="A78" s="2589">
        <v>45352</v>
      </c>
      <c r="B78" s="2638">
        <f>結果表!D76</f>
        <v>98.682834637651979</v>
      </c>
      <c r="C78" s="243">
        <f t="shared" ref="C78" si="570">B78-B77</f>
        <v>0.21571255355952701</v>
      </c>
      <c r="D78" s="52">
        <f t="shared" ref="D78" si="571">ROUND((B78-B66)/B66*100,2)</f>
        <v>-1.26</v>
      </c>
      <c r="E78" s="359">
        <f t="shared" ref="E78" si="572">AVERAGE(B76:B78)</f>
        <v>98.549484509023003</v>
      </c>
      <c r="F78" s="542">
        <f t="shared" ref="F78" si="573">E78-E77</f>
        <v>-2.5526513203999457E-2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結果表!L76</f>
        <v>99.850605086662952</v>
      </c>
      <c r="L78" s="527">
        <v>3</v>
      </c>
      <c r="M78" s="262">
        <f t="shared" ref="M78" si="577">B78</f>
        <v>98.682834637651979</v>
      </c>
      <c r="N78" s="220">
        <f t="shared" ref="N78" si="578">J78</f>
        <v>99.850605086662952</v>
      </c>
    </row>
    <row r="79" spans="1:14">
      <c r="A79" s="2589">
        <v>45383</v>
      </c>
      <c r="B79" s="2638">
        <f>結果表!D77</f>
        <v>99.10438317158534</v>
      </c>
      <c r="C79" s="243">
        <f t="shared" ref="C79" si="579">B79-B78</f>
        <v>0.42154853393336111</v>
      </c>
      <c r="D79" s="52">
        <f t="shared" ref="D79" si="580">ROUND((B79-B67)/B67*100,2)</f>
        <v>-0.79</v>
      </c>
      <c r="E79" s="359">
        <f t="shared" ref="E79" si="581">AVERAGE(B77:B79)</f>
        <v>98.751446631109914</v>
      </c>
      <c r="F79" s="542">
        <f t="shared" ref="F79" si="582">E79-E78</f>
        <v>0.20196212208691122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結果表!L77</f>
        <v>99.88449412191045</v>
      </c>
      <c r="L79" s="527">
        <v>4</v>
      </c>
      <c r="M79" s="262">
        <f t="shared" ref="M79" si="586">B79</f>
        <v>99.10438317158534</v>
      </c>
      <c r="N79" s="220">
        <f t="shared" ref="N79" si="587">J79</f>
        <v>99.88449412191045</v>
      </c>
    </row>
    <row r="80" spans="1:14">
      <c r="A80" s="2589">
        <v>45413</v>
      </c>
      <c r="B80" s="2638">
        <f>結果表!D78</f>
        <v>99.57636722436375</v>
      </c>
      <c r="C80" s="243">
        <f t="shared" ref="C80" si="588">B80-B79</f>
        <v>0.47198405277841005</v>
      </c>
      <c r="D80" s="52">
        <f t="shared" ref="D80" si="589">ROUND((B80-B68)/B68*100,2)</f>
        <v>-0.24</v>
      </c>
      <c r="E80" s="359">
        <f t="shared" ref="E80" si="590">AVERAGE(B78:B80)</f>
        <v>99.121195011200356</v>
      </c>
      <c r="F80" s="542">
        <f t="shared" ref="F80" si="591">E80-E79</f>
        <v>0.3697483800904422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結果表!L78</f>
        <v>99.923337754806965</v>
      </c>
      <c r="L80" s="527">
        <v>5</v>
      </c>
      <c r="M80" s="262">
        <f t="shared" ref="M80" si="595">B80</f>
        <v>99.57636722436375</v>
      </c>
      <c r="N80" s="220">
        <f t="shared" ref="N80" si="596">J80</f>
        <v>99.923337754806965</v>
      </c>
    </row>
    <row r="81" spans="1:14">
      <c r="A81" s="2589">
        <v>45444</v>
      </c>
      <c r="B81" s="2638">
        <f>結果表!D79</f>
        <v>99.956934580099627</v>
      </c>
      <c r="C81" s="243">
        <f t="shared" ref="C81" si="597">B81-B80</f>
        <v>0.3805673557358773</v>
      </c>
      <c r="D81" s="52">
        <f t="shared" ref="D81" si="598">ROUND((B81-B69)/B69*100,2)</f>
        <v>0.21</v>
      </c>
      <c r="E81" s="359">
        <f t="shared" ref="E81" si="599">AVERAGE(B79:B81)</f>
        <v>99.545894992016244</v>
      </c>
      <c r="F81" s="542">
        <f t="shared" ref="F81" si="600">E81-E80</f>
        <v>0.42469998081588756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結果表!L79</f>
        <v>99.958010343481007</v>
      </c>
      <c r="L81" s="527">
        <v>6</v>
      </c>
      <c r="M81" s="262">
        <f t="shared" ref="M81" si="604">B81</f>
        <v>99.956934580099627</v>
      </c>
      <c r="N81" s="220">
        <f t="shared" ref="N81" si="605">J81</f>
        <v>99.958010343481007</v>
      </c>
    </row>
    <row r="82" spans="1:14">
      <c r="A82" s="2589">
        <v>45474</v>
      </c>
      <c r="B82" s="2638">
        <f>結果表!D80</f>
        <v>100.27129171324263</v>
      </c>
      <c r="C82" s="243">
        <f t="shared" ref="C82" si="606">B82-B81</f>
        <v>0.31435713314300529</v>
      </c>
      <c r="D82" s="52">
        <f t="shared" ref="D82" si="607">ROUND((B82-B70)/B70*100,2)</f>
        <v>0.54</v>
      </c>
      <c r="E82" s="359">
        <f t="shared" ref="E82" si="608">AVERAGE(B80:B82)</f>
        <v>99.934864505901999</v>
      </c>
      <c r="F82" s="542">
        <f t="shared" ref="F82" si="609">E82-E81</f>
        <v>0.38896951388575474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結果表!L80</f>
        <v>99.99261696961112</v>
      </c>
      <c r="L82" s="527">
        <v>7</v>
      </c>
      <c r="M82" s="262">
        <f t="shared" ref="M82" si="613">B82</f>
        <v>100.27129171324263</v>
      </c>
      <c r="N82" s="220">
        <f t="shared" ref="N82" si="614">J82</f>
        <v>99.99261696961112</v>
      </c>
    </row>
    <row r="83" spans="1:14">
      <c r="A83" s="2589">
        <v>45505</v>
      </c>
      <c r="B83" s="2638">
        <f>結果表!D81</f>
        <v>100.43084538501546</v>
      </c>
      <c r="C83" s="243">
        <f t="shared" ref="C83" si="615">B83-B82</f>
        <v>0.15955367177282653</v>
      </c>
      <c r="D83" s="52">
        <f t="shared" ref="D83" si="616">ROUND((B83-B71)/B71*100,2)</f>
        <v>0.74</v>
      </c>
      <c r="E83" s="359">
        <f t="shared" ref="E83" si="617">AVERAGE(B81:B83)</f>
        <v>100.21969055945256</v>
      </c>
      <c r="F83" s="542">
        <f t="shared" ref="F83" si="618">E83-E82</f>
        <v>0.28482605355056023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結果表!L81</f>
        <v>100.03016211102211</v>
      </c>
      <c r="L83" s="529">
        <v>8</v>
      </c>
      <c r="M83" s="262">
        <f t="shared" ref="M83" si="622">B83</f>
        <v>100.43084538501546</v>
      </c>
      <c r="N83" s="220">
        <f t="shared" ref="N83" si="623">J83</f>
        <v>100.03016211102211</v>
      </c>
    </row>
    <row r="84" spans="1:14">
      <c r="A84" s="2589">
        <v>45536</v>
      </c>
      <c r="B84" s="2638">
        <f>結果表!D82</f>
        <v>100.51739936869846</v>
      </c>
      <c r="C84" s="243">
        <f t="shared" ref="C84" si="624">B84-B83</f>
        <v>8.6553983683003821E-2</v>
      </c>
      <c r="D84" s="52">
        <f t="shared" ref="D84" si="625">ROUND((B84-B72)/B72*100,2)</f>
        <v>0.94</v>
      </c>
      <c r="E84" s="359">
        <f t="shared" ref="E84" si="626">AVERAGE(B82:B84)</f>
        <v>100.40651215565219</v>
      </c>
      <c r="F84" s="542">
        <f t="shared" ref="F84" si="627">E84-E83</f>
        <v>0.18682159619963556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結果表!L82</f>
        <v>100.09025379728456</v>
      </c>
      <c r="L84" s="529">
        <v>9</v>
      </c>
      <c r="M84" s="262">
        <f t="shared" ref="M84" si="631">B84</f>
        <v>100.51739936869846</v>
      </c>
      <c r="N84" s="220">
        <f t="shared" ref="N84" si="632">J84</f>
        <v>100.09025379728456</v>
      </c>
    </row>
    <row r="85" spans="1:14">
      <c r="A85" s="2589">
        <v>45566</v>
      </c>
      <c r="B85" s="2638">
        <f>結果表!D83</f>
        <v>100.54839638512068</v>
      </c>
      <c r="C85" s="243">
        <f t="shared" ref="C85" si="633">B85-B84</f>
        <v>3.0997016422219303E-2</v>
      </c>
      <c r="D85" s="52">
        <f t="shared" ref="D85" si="634">ROUND((B85-B73)/B73*100,2)</f>
        <v>1.18</v>
      </c>
      <c r="E85" s="359">
        <f t="shared" ref="E85" si="635">AVERAGE(B83:B85)</f>
        <v>100.49888037961153</v>
      </c>
      <c r="F85" s="542">
        <f t="shared" ref="F85" si="636">E85-E84</f>
        <v>9.2368223959340412E-2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結果表!L83</f>
        <v>100.14645238318171</v>
      </c>
      <c r="L85" s="529">
        <v>10</v>
      </c>
      <c r="M85" s="262">
        <f t="shared" ref="M85" si="640">B85</f>
        <v>100.54839638512068</v>
      </c>
      <c r="N85" s="220">
        <f t="shared" ref="N85" si="641">J85</f>
        <v>100.14645238318171</v>
      </c>
    </row>
    <row r="86" spans="1:14">
      <c r="A86" s="2589">
        <v>45597</v>
      </c>
      <c r="B86" s="2638">
        <f>結果表!D84</f>
        <v>100.51439622472364</v>
      </c>
      <c r="C86" s="243">
        <f t="shared" ref="C86" si="642">B86-B85</f>
        <v>-3.4000160397042123E-2</v>
      </c>
      <c r="D86" s="52">
        <f t="shared" ref="D86" si="643">ROUND((B86-B74)/B74*100,2)</f>
        <v>1.44</v>
      </c>
      <c r="E86" s="359">
        <f t="shared" ref="E86" si="644">AVERAGE(B84:B86)</f>
        <v>100.52673065951426</v>
      </c>
      <c r="F86" s="542">
        <f t="shared" ref="F86" si="645">E86-E85</f>
        <v>2.7850279902722264E-2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結果表!L84</f>
        <v>100.17773641034997</v>
      </c>
      <c r="L86" s="528">
        <v>11</v>
      </c>
      <c r="M86" s="262">
        <f t="shared" ref="M86" si="649">B86</f>
        <v>100.51439622472364</v>
      </c>
      <c r="N86" s="220">
        <f t="shared" ref="N86" si="650">J86</f>
        <v>100.17773641034997</v>
      </c>
    </row>
    <row r="87" spans="1:14">
      <c r="A87" s="2641">
        <v>45627</v>
      </c>
      <c r="B87" s="2638">
        <f>結果表!D85</f>
        <v>100.46290744230491</v>
      </c>
      <c r="C87" s="243">
        <f t="shared" ref="C87" si="651">B87-B86</f>
        <v>-5.1488782418729784E-2</v>
      </c>
      <c r="D87" s="52">
        <f t="shared" ref="D87" si="652">ROUND((B87-B75)/B75*100,2)</f>
        <v>1.72</v>
      </c>
      <c r="E87" s="359">
        <f t="shared" ref="E87" si="653">AVERAGE(B85:B87)</f>
        <v>100.50856668404975</v>
      </c>
      <c r="F87" s="542">
        <f t="shared" ref="F87" si="654">E87-E86</f>
        <v>-1.8163975464503324E-2</v>
      </c>
      <c r="G87" s="361">
        <f t="shared" ref="G87" si="655">IF(F87&lt;0,-1,1)</f>
        <v>-1</v>
      </c>
      <c r="H87" s="360">
        <f t="shared" ref="H87" si="656">SUM(G85:G87)</f>
        <v>1</v>
      </c>
      <c r="I87" s="2543" t="str">
        <f t="shared" ref="I87" si="657">IF(H87=-3,"悪化 ",IF(H87=3,"改善 "," ---"))</f>
        <v xml:space="preserve"> ---</v>
      </c>
      <c r="J87" s="2547">
        <f>結果表!L85</f>
        <v>100.18568178461963</v>
      </c>
      <c r="L87" s="532">
        <v>12</v>
      </c>
      <c r="M87" s="494">
        <f t="shared" ref="M87" si="658">B87</f>
        <v>100.46290744230491</v>
      </c>
      <c r="N87" s="225">
        <f t="shared" ref="N87" si="659">J87</f>
        <v>100.18568178461963</v>
      </c>
    </row>
    <row r="88" spans="1:14">
      <c r="A88" s="2231">
        <v>45658</v>
      </c>
      <c r="B88" s="2546">
        <f>結果表!D86</f>
        <v>100.40686389771727</v>
      </c>
      <c r="C88" s="547">
        <f t="shared" ref="C88" si="660">B88-B87</f>
        <v>-5.6043544587637939E-2</v>
      </c>
      <c r="D88" s="245">
        <f t="shared" ref="D88" si="661">ROUND((B88-B76)/B76*100,2)</f>
        <v>1.94</v>
      </c>
      <c r="E88" s="548">
        <f t="shared" ref="E88" si="662">AVERAGE(B86:B88)</f>
        <v>100.46138918824859</v>
      </c>
      <c r="F88" s="553">
        <f t="shared" ref="F88" si="663">E88-E87</f>
        <v>-4.7177495801165037E-2</v>
      </c>
      <c r="G88" s="549">
        <f t="shared" ref="G88" si="664">IF(F88&lt;0,-1,1)</f>
        <v>-1</v>
      </c>
      <c r="H88" s="554">
        <f t="shared" ref="H88" si="665">SUM(G86:G88)</f>
        <v>-1</v>
      </c>
      <c r="I88" s="2544" t="str">
        <f t="shared" ref="I88" si="666">IF(H88=-3,"悪化 ",IF(H88=3,"改善 "," ---"))</f>
        <v xml:space="preserve"> ---</v>
      </c>
      <c r="J88" s="2546">
        <f>結果表!L86</f>
        <v>100.18101775182532</v>
      </c>
      <c r="L88" s="530" t="s">
        <v>1463</v>
      </c>
      <c r="M88" s="262">
        <f t="shared" ref="M88" si="667">B88</f>
        <v>100.40686389771727</v>
      </c>
      <c r="N88" s="220">
        <f t="shared" ref="N88" si="668">J88</f>
        <v>100.18101775182532</v>
      </c>
    </row>
    <row r="89" spans="1:14">
      <c r="A89" s="2232">
        <v>45689</v>
      </c>
      <c r="B89" s="2547">
        <f>結果表!D87</f>
        <v>100.35306999481563</v>
      </c>
      <c r="C89" s="52">
        <f t="shared" ref="C89" si="669">B89-B88</f>
        <v>-5.3793902901645652E-2</v>
      </c>
      <c r="D89" s="243">
        <f t="shared" ref="D89" si="670">ROUND((B89-B77)/B77*100,2)</f>
        <v>1.92</v>
      </c>
      <c r="E89" s="542">
        <f t="shared" ref="E89" si="671">AVERAGE(B87:B89)</f>
        <v>100.40761377827926</v>
      </c>
      <c r="F89" s="359">
        <f t="shared" ref="F89" si="672">E89-E88</f>
        <v>-5.3775409969333055E-2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547">
        <f>結果表!L87</f>
        <v>100.18774645407785</v>
      </c>
      <c r="L89" s="527">
        <v>2</v>
      </c>
      <c r="M89" s="262">
        <f t="shared" ref="M89" si="676">B89</f>
        <v>100.35306999481563</v>
      </c>
      <c r="N89" s="220">
        <f t="shared" ref="N89" si="677">J89</f>
        <v>100.18774645407785</v>
      </c>
    </row>
    <row r="90" spans="1:14">
      <c r="A90" s="2232">
        <v>45717</v>
      </c>
      <c r="B90" s="2547">
        <f>結果表!D88</f>
        <v>100.35709278237914</v>
      </c>
      <c r="C90" s="52">
        <f t="shared" ref="C90" si="678">B90-B89</f>
        <v>4.0227875635139299E-3</v>
      </c>
      <c r="D90" s="243">
        <f t="shared" ref="D90" si="679">ROUND((B90-B78)/B78*100,2)</f>
        <v>1.7</v>
      </c>
      <c r="E90" s="542">
        <f t="shared" ref="E90" si="680">AVERAGE(B88:B90)</f>
        <v>100.37234222497068</v>
      </c>
      <c r="F90" s="359">
        <f t="shared" ref="F90" si="681">E90-E89</f>
        <v>-3.5271553308575676E-2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47">
        <f>結果表!L88</f>
        <v>100.20703926772252</v>
      </c>
      <c r="L90" s="527">
        <v>3</v>
      </c>
      <c r="M90" s="262">
        <f t="shared" ref="M90" si="685">B90</f>
        <v>100.35709278237914</v>
      </c>
      <c r="N90" s="220">
        <f t="shared" ref="N90" si="686">J90</f>
        <v>100.20703926772252</v>
      </c>
    </row>
    <row r="91" spans="1:14">
      <c r="A91" s="2232">
        <v>45748</v>
      </c>
      <c r="B91" s="2547">
        <f>結果表!D89</f>
        <v>100.49408594059526</v>
      </c>
      <c r="C91" s="52">
        <f t="shared" ref="C91" si="687">B91-B90</f>
        <v>0.13699315821611435</v>
      </c>
      <c r="D91" s="243">
        <f t="shared" ref="D91" si="688">ROUND((B91-B79)/B79*100,2)</f>
        <v>1.4</v>
      </c>
      <c r="E91" s="542">
        <f t="shared" ref="E91" si="689">AVERAGE(B89:B91)</f>
        <v>100.40141623926336</v>
      </c>
      <c r="F91" s="359">
        <f t="shared" ref="F91" si="690">E91-E90</f>
        <v>2.9074014292675088E-2</v>
      </c>
      <c r="G91" s="360">
        <f t="shared" ref="G91" si="691">IF(F91&lt;0,-1,1)</f>
        <v>1</v>
      </c>
      <c r="H91" s="361">
        <f t="shared" ref="H91" si="692">SUM(G89:G91)</f>
        <v>-1</v>
      </c>
      <c r="I91" s="362" t="str">
        <f t="shared" ref="I91" si="693">IF(H91=-3,"悪化 ",IF(H91=3,"改善 "," ---"))</f>
        <v xml:space="preserve"> ---</v>
      </c>
      <c r="J91" s="2547">
        <f>結果表!L89</f>
        <v>100.24736517870554</v>
      </c>
      <c r="L91" s="527">
        <v>4</v>
      </c>
      <c r="M91" s="262">
        <f t="shared" ref="M91" si="694">B91</f>
        <v>100.49408594059526</v>
      </c>
      <c r="N91" s="220">
        <f t="shared" ref="N91" si="695">J91</f>
        <v>100.24736517870554</v>
      </c>
    </row>
    <row r="92" spans="1:14">
      <c r="A92" s="2232">
        <v>45778</v>
      </c>
      <c r="B92" s="2547">
        <f>結果表!D90</f>
        <v>100.70093366381364</v>
      </c>
      <c r="C92" s="52">
        <f t="shared" ref="C92" si="696">B92-B91</f>
        <v>0.20684772321838807</v>
      </c>
      <c r="D92" s="243">
        <f t="shared" ref="D92" si="697">ROUND((B92-B80)/B80*100,2)</f>
        <v>1.1299999999999999</v>
      </c>
      <c r="E92" s="542">
        <f t="shared" ref="E92" si="698">AVERAGE(B90:B92)</f>
        <v>100.51737079559602</v>
      </c>
      <c r="F92" s="359">
        <f t="shared" ref="F92" si="699">E92-E91</f>
        <v>0.11595455633266738</v>
      </c>
      <c r="G92" s="360">
        <f t="shared" ref="G92" si="700">IF(F92&lt;0,-1,1)</f>
        <v>1</v>
      </c>
      <c r="H92" s="361">
        <f t="shared" ref="H92" si="701">SUM(G90:G92)</f>
        <v>1</v>
      </c>
      <c r="I92" s="362" t="str">
        <f t="shared" ref="I92" si="702">IF(H92=-3,"悪化 ",IF(H92=3,"改善 "," ---"))</f>
        <v xml:space="preserve"> ---</v>
      </c>
      <c r="J92" s="2547">
        <f>結果表!L90</f>
        <v>100.29573514563248</v>
      </c>
      <c r="L92" s="527">
        <v>5</v>
      </c>
      <c r="M92" s="262">
        <f t="shared" ref="M92" si="703">B92</f>
        <v>100.70093366381364</v>
      </c>
      <c r="N92" s="220">
        <f t="shared" ref="N92" si="704">J92</f>
        <v>100.29573514563248</v>
      </c>
    </row>
    <row r="93" spans="1:14">
      <c r="A93" s="2232">
        <v>45809</v>
      </c>
      <c r="B93" s="2547">
        <f>結果表!D91</f>
        <v>100.84667236679263</v>
      </c>
      <c r="C93" s="52">
        <f t="shared" ref="C93" si="705">B93-B92</f>
        <v>0.1457387029789885</v>
      </c>
      <c r="D93" s="243">
        <f t="shared" ref="D93" si="706">ROUND((B93-B81)/B81*100,2)</f>
        <v>0.89</v>
      </c>
      <c r="E93" s="542">
        <f t="shared" ref="E93" si="707">AVERAGE(B91:B93)</f>
        <v>100.68056399040051</v>
      </c>
      <c r="F93" s="359">
        <f t="shared" ref="F93" si="708">E93-E92</f>
        <v>0.16319319480449224</v>
      </c>
      <c r="G93" s="360">
        <f t="shared" ref="G93" si="709">IF(F93&lt;0,-1,1)</f>
        <v>1</v>
      </c>
      <c r="H93" s="361">
        <f t="shared" ref="H93" si="710">SUM(G91:G93)</f>
        <v>3</v>
      </c>
      <c r="I93" s="362" t="str">
        <f t="shared" ref="I93" si="711">IF(H93=-3,"悪化 ",IF(H93=3,"改善 "," ---"))</f>
        <v xml:space="preserve">改善 </v>
      </c>
      <c r="J93" s="2547">
        <f>結果表!L91</f>
        <v>100.33206079365814</v>
      </c>
      <c r="L93" s="527">
        <v>6</v>
      </c>
      <c r="M93" s="262">
        <f t="shared" ref="M93" si="712">B93</f>
        <v>100.84667236679263</v>
      </c>
      <c r="N93" s="220">
        <f t="shared" ref="N93" si="713">J93</f>
        <v>100.33206079365814</v>
      </c>
    </row>
    <row r="94" spans="1:14">
      <c r="A94" s="2232">
        <v>45839</v>
      </c>
      <c r="B94" s="2547">
        <f>結果表!D92</f>
        <v>100.91186173598082</v>
      </c>
      <c r="C94" s="52">
        <f t="shared" ref="C94" si="714">B94-B93</f>
        <v>6.5189369188189517E-2</v>
      </c>
      <c r="D94" s="243">
        <f t="shared" ref="D94" si="715">ROUND((B94-B82)/B82*100,2)</f>
        <v>0.64</v>
      </c>
      <c r="E94" s="542">
        <f t="shared" ref="E94" si="716">AVERAGE(B92:B94)</f>
        <v>100.81982258886238</v>
      </c>
      <c r="F94" s="359">
        <f t="shared" ref="F94" si="717">E94-E93</f>
        <v>0.13925859846186484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547">
        <f>結果表!L92</f>
        <v>100.33881530668535</v>
      </c>
      <c r="L94" s="527">
        <v>7</v>
      </c>
      <c r="M94" s="262">
        <f t="shared" ref="M94" si="721">B94</f>
        <v>100.91186173598082</v>
      </c>
      <c r="N94" s="220">
        <f t="shared" ref="N94" si="722">J94</f>
        <v>100.33881530668535</v>
      </c>
    </row>
    <row r="95" spans="1:14">
      <c r="A95" s="2232">
        <v>45870</v>
      </c>
      <c r="B95" s="2547">
        <f>結果表!D93</f>
        <v>100.84220591996062</v>
      </c>
      <c r="C95" s="52">
        <f t="shared" ref="C95" si="723">B95-B94</f>
        <v>-6.9655816020201655E-2</v>
      </c>
      <c r="D95" s="243">
        <f t="shared" ref="D95" si="724">ROUND((B95-B83)/B83*100,2)</f>
        <v>0.41</v>
      </c>
      <c r="E95" s="542">
        <f t="shared" ref="E95" si="725">AVERAGE(B93:B95)</f>
        <v>100.86691334091137</v>
      </c>
      <c r="F95" s="359">
        <f t="shared" ref="F95" si="726">E95-E94</f>
        <v>4.7090752048987383E-2</v>
      </c>
      <c r="G95" s="360">
        <f t="shared" ref="G95" si="727">IF(F95&lt;0,-1,1)</f>
        <v>1</v>
      </c>
      <c r="H95" s="361">
        <f t="shared" ref="H95" si="728">SUM(G93:G95)</f>
        <v>3</v>
      </c>
      <c r="I95" s="362" t="str">
        <f t="shared" ref="I95" si="729">IF(H95=-3,"悪化 ",IF(H95=3,"改善 "," ---"))</f>
        <v xml:space="preserve">改善 </v>
      </c>
      <c r="J95" s="2547">
        <f>結果表!L93</f>
        <v>100.3166925150923</v>
      </c>
      <c r="L95" s="529">
        <v>8</v>
      </c>
      <c r="M95" s="262">
        <f t="shared" ref="M95" si="730">B95</f>
        <v>100.84220591996062</v>
      </c>
      <c r="N95" s="220">
        <f t="shared" ref="N95" si="731">J95</f>
        <v>100.3166925150923</v>
      </c>
    </row>
    <row r="96" spans="1:14">
      <c r="A96" s="2232">
        <v>45901</v>
      </c>
      <c r="B96" s="2547">
        <f>結果表!D94</f>
        <v>100.77504051921409</v>
      </c>
      <c r="C96" s="52">
        <f t="shared" ref="C96" si="732">B96-B95</f>
        <v>-6.71654007465321E-2</v>
      </c>
      <c r="D96" s="243">
        <f t="shared" ref="D96" si="733">ROUND((B96-B84)/B84*100,2)</f>
        <v>0.26</v>
      </c>
      <c r="E96" s="542">
        <f t="shared" ref="E96" si="734">AVERAGE(B94:B96)</f>
        <v>100.84303605838518</v>
      </c>
      <c r="F96" s="359">
        <f t="shared" ref="F96" si="735">E96-E95</f>
        <v>-2.387728252618615E-2</v>
      </c>
      <c r="G96" s="360">
        <f t="shared" ref="G96" si="736">IF(F96&lt;0,-1,1)</f>
        <v>-1</v>
      </c>
      <c r="H96" s="361">
        <f t="shared" ref="H96" si="737">SUM(G94:G96)</f>
        <v>1</v>
      </c>
      <c r="I96" s="362" t="str">
        <f t="shared" ref="I96" si="738">IF(H96=-3,"悪化 ",IF(H96=3,"改善 "," ---"))</f>
        <v xml:space="preserve"> ---</v>
      </c>
      <c r="J96" s="2547">
        <f>結果表!L94</f>
        <v>100.32548647369111</v>
      </c>
      <c r="L96" s="529">
        <v>9</v>
      </c>
      <c r="M96" s="262">
        <f t="shared" ref="M96" si="739">B96</f>
        <v>100.77504051921409</v>
      </c>
      <c r="N96" s="220">
        <f t="shared" ref="N96" si="740">J96</f>
        <v>100.32548647369111</v>
      </c>
    </row>
    <row r="97" spans="1:14">
      <c r="A97" s="2232">
        <v>45931</v>
      </c>
      <c r="B97" s="2547">
        <f>結果表!D95</f>
        <v>100.72600031570408</v>
      </c>
      <c r="C97" s="52">
        <f t="shared" ref="C97" si="741">B97-B96</f>
        <v>-4.9040203510003266E-2</v>
      </c>
      <c r="D97" s="243">
        <f t="shared" ref="D97" si="742">ROUND((B97-B85)/B85*100,2)</f>
        <v>0.18</v>
      </c>
      <c r="E97" s="542">
        <f t="shared" ref="E97" si="743">AVERAGE(B95:B97)</f>
        <v>100.78108225162627</v>
      </c>
      <c r="F97" s="359">
        <f t="shared" ref="F97" si="744">E97-E96</f>
        <v>-6.1953806758907604E-2</v>
      </c>
      <c r="G97" s="360">
        <f t="shared" ref="G97" si="745">IF(F97&lt;0,-1,1)</f>
        <v>-1</v>
      </c>
      <c r="H97" s="361">
        <f t="shared" ref="H97" si="746">SUM(G95:G97)</f>
        <v>-1</v>
      </c>
      <c r="I97" s="362" t="str">
        <f t="shared" ref="I97" si="747">IF(H97=-3,"悪化 ",IF(H97=3,"改善 "," ---"))</f>
        <v xml:space="preserve"> ---</v>
      </c>
      <c r="J97" s="2547">
        <f>結果表!L95</f>
        <v>100.33598204345486</v>
      </c>
      <c r="L97" s="529">
        <v>10</v>
      </c>
      <c r="M97" s="262">
        <f t="shared" ref="M97" si="748">B97</f>
        <v>100.72600031570408</v>
      </c>
      <c r="N97" s="220">
        <f t="shared" ref="N97" si="749">J97</f>
        <v>100.33598204345486</v>
      </c>
    </row>
    <row r="98" spans="1:14">
      <c r="A98" s="2232">
        <v>45962</v>
      </c>
      <c r="B98" s="2547"/>
      <c r="C98" s="52"/>
      <c r="D98" s="243"/>
      <c r="E98" s="542"/>
      <c r="F98" s="359"/>
      <c r="G98" s="360"/>
      <c r="H98" s="361"/>
      <c r="I98" s="362"/>
      <c r="J98" s="2547"/>
      <c r="L98" s="528">
        <v>11</v>
      </c>
      <c r="M98" s="262"/>
      <c r="N98" s="220"/>
    </row>
    <row r="99" spans="1:14">
      <c r="A99" s="2549">
        <v>45992</v>
      </c>
      <c r="B99" s="2548"/>
      <c r="C99" s="550"/>
      <c r="D99" s="246"/>
      <c r="E99" s="551"/>
      <c r="F99" s="544"/>
      <c r="G99" s="552"/>
      <c r="H99" s="545"/>
      <c r="I99" s="439"/>
      <c r="J99" s="2548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2" sqref="Z2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54" t="s">
        <v>472</v>
      </c>
      <c r="B2" s="2552" t="s">
        <v>495</v>
      </c>
      <c r="C2" s="2551"/>
      <c r="D2" s="2551"/>
      <c r="E2" s="2552"/>
      <c r="F2" s="2552"/>
      <c r="G2" s="2552"/>
      <c r="H2" s="2552"/>
      <c r="I2" s="2552"/>
      <c r="J2" s="2554" t="s">
        <v>496</v>
      </c>
    </row>
    <row r="3" spans="1:16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80" t="s">
        <v>65</v>
      </c>
      <c r="H3" s="2891"/>
      <c r="I3" s="2891"/>
      <c r="J3" s="2559"/>
      <c r="L3" s="526" t="s">
        <v>352</v>
      </c>
      <c r="M3" s="526" t="s">
        <v>701</v>
      </c>
      <c r="N3" s="526" t="s">
        <v>702</v>
      </c>
      <c r="P3" s="1039" t="s">
        <v>833</v>
      </c>
    </row>
    <row r="4" spans="1:16">
      <c r="A4" s="2231">
        <v>43101</v>
      </c>
      <c r="B4" s="2546">
        <f>結果表!E2</f>
        <v>99.414002242816423</v>
      </c>
      <c r="C4" s="735"/>
      <c r="D4" s="547"/>
      <c r="E4" s="553">
        <f>AVERAGE(B4:B4)</f>
        <v>99.414002242816423</v>
      </c>
      <c r="F4" s="548"/>
      <c r="G4" s="554"/>
      <c r="H4" s="549"/>
      <c r="I4" s="2542"/>
      <c r="J4" s="2546">
        <f>結果表!M2</f>
        <v>99.45298336095847</v>
      </c>
      <c r="L4" s="527" t="s">
        <v>713</v>
      </c>
      <c r="M4" s="262">
        <f t="shared" ref="M4:M7" si="0">B4</f>
        <v>99.414002242816423</v>
      </c>
      <c r="N4" s="220">
        <f t="shared" ref="N4:N7" si="1">J4</f>
        <v>99.45298336095847</v>
      </c>
    </row>
    <row r="5" spans="1:16">
      <c r="A5" s="2232">
        <v>43132</v>
      </c>
      <c r="B5" s="2547">
        <f>結果表!E3</f>
        <v>99.812354562188162</v>
      </c>
      <c r="C5" s="699">
        <f t="shared" ref="C5" si="2">B5-B4</f>
        <v>0.39835231937173887</v>
      </c>
      <c r="D5" s="52"/>
      <c r="E5" s="359">
        <f>AVERAGE(B4:B5)</f>
        <v>99.613178402502285</v>
      </c>
      <c r="F5" s="542">
        <f t="shared" ref="F5" si="3">E5-E4</f>
        <v>0.19917615968586233</v>
      </c>
      <c r="G5" s="361">
        <f t="shared" ref="G5" si="4">IF(F5&lt;0,-1,1)</f>
        <v>1</v>
      </c>
      <c r="H5" s="360"/>
      <c r="I5" s="2543"/>
      <c r="J5" s="2547">
        <f>結果表!M3</f>
        <v>99.726750806226079</v>
      </c>
      <c r="L5" s="527">
        <v>2</v>
      </c>
      <c r="M5" s="262">
        <f t="shared" si="0"/>
        <v>99.812354562188162</v>
      </c>
      <c r="N5" s="220">
        <f t="shared" si="1"/>
        <v>99.726750806226079</v>
      </c>
    </row>
    <row r="6" spans="1:16">
      <c r="A6" s="2232">
        <v>43160</v>
      </c>
      <c r="B6" s="2547">
        <f>結果表!E4</f>
        <v>100.1714648748367</v>
      </c>
      <c r="C6" s="699">
        <f t="shared" ref="C6" si="5">B6-B5</f>
        <v>0.35911031264853932</v>
      </c>
      <c r="D6" s="52"/>
      <c r="E6" s="359">
        <f t="shared" ref="E6" si="6">AVERAGE(B4:B6)</f>
        <v>99.799273893280429</v>
      </c>
      <c r="F6" s="542">
        <f t="shared" ref="F6" si="7">E6-E5</f>
        <v>0.18609549077814336</v>
      </c>
      <c r="G6" s="361">
        <f t="shared" ref="G6" si="8">IF(F6&lt;0,-1,1)</f>
        <v>1</v>
      </c>
      <c r="H6" s="360"/>
      <c r="I6" s="2543"/>
      <c r="J6" s="2547">
        <f>結果表!M4</f>
        <v>99.962039121509065</v>
      </c>
      <c r="L6" s="527">
        <v>3</v>
      </c>
      <c r="M6" s="262">
        <f t="shared" si="0"/>
        <v>100.1714648748367</v>
      </c>
      <c r="N6" s="220">
        <f t="shared" si="1"/>
        <v>99.962039121509065</v>
      </c>
    </row>
    <row r="7" spans="1:16">
      <c r="A7" s="2232">
        <v>43191</v>
      </c>
      <c r="B7" s="2547">
        <f>結果表!E5</f>
        <v>100.46582987097088</v>
      </c>
      <c r="C7" s="699">
        <f t="shared" ref="C7" si="9">B7-B6</f>
        <v>0.29436499613417766</v>
      </c>
      <c r="D7" s="52"/>
      <c r="E7" s="359">
        <f t="shared" ref="E7" si="10">AVERAGE(B5:B7)</f>
        <v>100.14988310266524</v>
      </c>
      <c r="F7" s="542">
        <f t="shared" ref="F7" si="11">E7-E6</f>
        <v>0.35060920938481388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結果表!M5</f>
        <v>100.09191311449176</v>
      </c>
      <c r="L7" s="527">
        <v>4</v>
      </c>
      <c r="M7" s="262">
        <f t="shared" si="0"/>
        <v>100.46582987097088</v>
      </c>
      <c r="N7" s="220">
        <f t="shared" si="1"/>
        <v>100.09191311449176</v>
      </c>
    </row>
    <row r="8" spans="1:16">
      <c r="A8" s="2232">
        <v>43221</v>
      </c>
      <c r="B8" s="2547">
        <f>結果表!E6</f>
        <v>100.72357043160181</v>
      </c>
      <c r="C8" s="699">
        <f t="shared" ref="C8" si="15">B8-B7</f>
        <v>0.25774056063093553</v>
      </c>
      <c r="D8" s="52"/>
      <c r="E8" s="359">
        <f t="shared" ref="E8" si="16">AVERAGE(B6:B8)</f>
        <v>100.45362172580315</v>
      </c>
      <c r="F8" s="542">
        <f t="shared" ref="F8" si="17">E8-E7</f>
        <v>0.30373862313790312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結果表!M6</f>
        <v>100.18250734163782</v>
      </c>
      <c r="L8" s="527">
        <v>5</v>
      </c>
      <c r="M8" s="262">
        <f t="shared" ref="M8:M16" si="21">B8</f>
        <v>100.72357043160181</v>
      </c>
      <c r="N8" s="220">
        <f t="shared" ref="N8:N16" si="22">J8</f>
        <v>100.18250734163782</v>
      </c>
    </row>
    <row r="9" spans="1:16">
      <c r="A9" s="2232">
        <v>43252</v>
      </c>
      <c r="B9" s="2547">
        <f>結果表!E7</f>
        <v>100.90649476917785</v>
      </c>
      <c r="C9" s="699">
        <f t="shared" ref="C9" si="23">B9-B8</f>
        <v>0.18292433757603987</v>
      </c>
      <c r="D9" s="52"/>
      <c r="E9" s="359">
        <f t="shared" ref="E9" si="24">AVERAGE(B7:B9)</f>
        <v>100.69863169058351</v>
      </c>
      <c r="F9" s="542">
        <f t="shared" ref="F9" si="25">E9-E8</f>
        <v>0.24500996478036541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結果表!M7</f>
        <v>100.2833380777205</v>
      </c>
      <c r="L9" s="527">
        <v>6</v>
      </c>
      <c r="M9" s="262">
        <f t="shared" si="21"/>
        <v>100.90649476917785</v>
      </c>
      <c r="N9" s="220">
        <f t="shared" si="22"/>
        <v>100.2833380777205</v>
      </c>
    </row>
    <row r="10" spans="1:16">
      <c r="A10" s="2232">
        <v>43282</v>
      </c>
      <c r="B10" s="2547">
        <f>結果表!E8</f>
        <v>101.08699775299735</v>
      </c>
      <c r="C10" s="699">
        <f t="shared" ref="C10" si="29">B10-B9</f>
        <v>0.18050298381949403</v>
      </c>
      <c r="D10" s="52"/>
      <c r="E10" s="359">
        <f t="shared" ref="E10" si="30">AVERAGE(B8:B10)</f>
        <v>100.90568765125902</v>
      </c>
      <c r="F10" s="542">
        <f t="shared" ref="F10" si="31">E10-E9</f>
        <v>0.20705596067550402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結果表!M8</f>
        <v>100.41384308059332</v>
      </c>
      <c r="L10" s="527">
        <v>7</v>
      </c>
      <c r="M10" s="262">
        <f t="shared" si="21"/>
        <v>101.08699775299735</v>
      </c>
      <c r="N10" s="220">
        <f t="shared" si="22"/>
        <v>100.41384308059332</v>
      </c>
    </row>
    <row r="11" spans="1:16">
      <c r="A11" s="2232">
        <v>43313</v>
      </c>
      <c r="B11" s="2547">
        <f>結果表!E9</f>
        <v>101.26627276843193</v>
      </c>
      <c r="C11" s="699">
        <f t="shared" ref="C11" si="35">B11-B10</f>
        <v>0.17927501543458391</v>
      </c>
      <c r="D11" s="52"/>
      <c r="E11" s="359">
        <f t="shared" ref="E11" si="36">AVERAGE(B9:B11)</f>
        <v>101.08658843020237</v>
      </c>
      <c r="F11" s="542">
        <f t="shared" ref="F11" si="37">E11-E10</f>
        <v>0.18090077894335366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結果表!M9</f>
        <v>100.56310097377317</v>
      </c>
      <c r="L11" s="529">
        <v>8</v>
      </c>
      <c r="M11" s="262">
        <f t="shared" si="21"/>
        <v>101.26627276843193</v>
      </c>
      <c r="N11" s="220">
        <f t="shared" si="22"/>
        <v>100.56310097377317</v>
      </c>
    </row>
    <row r="12" spans="1:16">
      <c r="A12" s="2232">
        <v>43344</v>
      </c>
      <c r="B12" s="2547">
        <f>結果表!E10</f>
        <v>101.41402757430866</v>
      </c>
      <c r="C12" s="699">
        <f t="shared" ref="C12" si="41">B12-B11</f>
        <v>0.14775480587672973</v>
      </c>
      <c r="D12" s="52"/>
      <c r="E12" s="359">
        <f t="shared" ref="E12" si="42">AVERAGE(B10:B12)</f>
        <v>101.25576603191264</v>
      </c>
      <c r="F12" s="542">
        <f t="shared" ref="F12" si="43">E12-E11</f>
        <v>0.16917760171027396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結果表!M10</f>
        <v>100.72120682572258</v>
      </c>
      <c r="L12" s="529">
        <v>9</v>
      </c>
      <c r="M12" s="262">
        <f t="shared" si="21"/>
        <v>101.41402757430866</v>
      </c>
      <c r="N12" s="220">
        <f t="shared" si="22"/>
        <v>100.72120682572258</v>
      </c>
    </row>
    <row r="13" spans="1:16">
      <c r="A13" s="2232">
        <v>43374</v>
      </c>
      <c r="B13" s="2547">
        <f>結果表!E11</f>
        <v>101.53564815323804</v>
      </c>
      <c r="C13" s="699">
        <f t="shared" ref="C13" si="47">B13-B12</f>
        <v>0.12162057892938094</v>
      </c>
      <c r="D13" s="52"/>
      <c r="E13" s="359">
        <f t="shared" ref="E13" si="48">AVERAGE(B11:B13)</f>
        <v>101.40531616532621</v>
      </c>
      <c r="F13" s="542">
        <f t="shared" ref="F13" si="49">E13-E12</f>
        <v>0.1495501334135696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結果表!M11</f>
        <v>100.87358129456327</v>
      </c>
      <c r="L13" s="529">
        <v>10</v>
      </c>
      <c r="M13" s="262">
        <f t="shared" si="21"/>
        <v>101.53564815323804</v>
      </c>
      <c r="N13" s="220">
        <f t="shared" si="22"/>
        <v>100.87358129456327</v>
      </c>
    </row>
    <row r="14" spans="1:16">
      <c r="A14" s="2232">
        <v>43405</v>
      </c>
      <c r="B14" s="2547">
        <f>結果表!E12</f>
        <v>101.52438312948203</v>
      </c>
      <c r="C14" s="699">
        <f t="shared" ref="C14" si="53">B14-B13</f>
        <v>-1.1265023756010351E-2</v>
      </c>
      <c r="D14" s="52"/>
      <c r="E14" s="359">
        <f t="shared" ref="E14" si="54">AVERAGE(B12:B14)</f>
        <v>101.49135295234292</v>
      </c>
      <c r="F14" s="542">
        <f t="shared" ref="F14" si="55">E14-E13</f>
        <v>8.6036787016709582E-2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結果表!M12</f>
        <v>101.00873818578414</v>
      </c>
      <c r="L14" s="528">
        <v>11</v>
      </c>
      <c r="M14" s="262">
        <f t="shared" si="21"/>
        <v>101.52438312948203</v>
      </c>
      <c r="N14" s="220">
        <f t="shared" si="22"/>
        <v>101.00873818578414</v>
      </c>
    </row>
    <row r="15" spans="1:16">
      <c r="A15" s="2549">
        <v>43435</v>
      </c>
      <c r="B15" s="2547">
        <f>結果表!E13</f>
        <v>101.39162915193899</v>
      </c>
      <c r="C15" s="930">
        <f t="shared" ref="C15:C16" si="59">B15-B14</f>
        <v>-0.13275397754304663</v>
      </c>
      <c r="D15" s="550"/>
      <c r="E15" s="544">
        <f t="shared" ref="E15:E16" si="60">AVERAGE(B13:B15)</f>
        <v>101.48388681155302</v>
      </c>
      <c r="F15" s="551">
        <f t="shared" ref="F15:F16" si="61">E15-E14</f>
        <v>-7.4661407899014876E-3</v>
      </c>
      <c r="G15" s="545">
        <f t="shared" ref="G15:G16" si="62">IF(F15&lt;0,-1,1)</f>
        <v>-1</v>
      </c>
      <c r="H15" s="552">
        <f t="shared" ref="H15:H16" si="63">SUM(G13:G15)</f>
        <v>1</v>
      </c>
      <c r="I15" s="2545" t="str">
        <f t="shared" ref="I15:I16" si="64">IF(H15=-3,"悪化 ",IF(H15=3,"改善 "," ---"))</f>
        <v xml:space="preserve"> ---</v>
      </c>
      <c r="J15" s="2547">
        <f>結果表!M13</f>
        <v>101.14498368238485</v>
      </c>
      <c r="L15" s="527">
        <v>12</v>
      </c>
      <c r="M15" s="262">
        <f t="shared" si="21"/>
        <v>101.39162915193899</v>
      </c>
      <c r="N15" s="220">
        <f t="shared" si="22"/>
        <v>101.14498368238485</v>
      </c>
    </row>
    <row r="16" spans="1:16">
      <c r="A16" s="2232">
        <v>43466</v>
      </c>
      <c r="B16" s="2546">
        <f>結果表!E14</f>
        <v>101.21250265039525</v>
      </c>
      <c r="C16" s="699">
        <f t="shared" si="59"/>
        <v>-0.17912650154373466</v>
      </c>
      <c r="D16" s="243">
        <f t="shared" ref="D16" si="65">ROUND((B16-B4)/B4*100,2)</f>
        <v>1.81</v>
      </c>
      <c r="E16" s="542">
        <f t="shared" si="60"/>
        <v>101.37617164393875</v>
      </c>
      <c r="F16" s="359">
        <f t="shared" si="61"/>
        <v>-0.10771516761427335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46">
        <f>結果表!M14</f>
        <v>101.27637171149657</v>
      </c>
      <c r="L16" s="530" t="s">
        <v>758</v>
      </c>
      <c r="M16" s="531">
        <f t="shared" si="21"/>
        <v>101.21250265039525</v>
      </c>
      <c r="N16" s="369">
        <f t="shared" si="22"/>
        <v>101.27637171149657</v>
      </c>
    </row>
    <row r="17" spans="1:14">
      <c r="A17" s="2232">
        <v>43497</v>
      </c>
      <c r="B17" s="2547">
        <f>結果表!E15</f>
        <v>101.03787840081881</v>
      </c>
      <c r="C17" s="699">
        <f t="shared" ref="C17" si="66">B17-B16</f>
        <v>-0.17462424957643918</v>
      </c>
      <c r="D17" s="243">
        <f t="shared" ref="D17" si="67">ROUND((B17-B5)/B5*100,2)</f>
        <v>1.23</v>
      </c>
      <c r="E17" s="542">
        <f t="shared" ref="E17" si="68">AVERAGE(B15:B17)</f>
        <v>101.21400340105102</v>
      </c>
      <c r="F17" s="359">
        <f t="shared" ref="F17" si="69">E17-E16</f>
        <v>-0.16216824288773068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結果表!M15</f>
        <v>101.36923987413039</v>
      </c>
      <c r="L17" s="527">
        <v>2</v>
      </c>
      <c r="M17" s="262">
        <f t="shared" ref="M17" si="73">B17</f>
        <v>101.03787840081881</v>
      </c>
      <c r="N17" s="220">
        <f t="shared" ref="N17" si="74">J17</f>
        <v>101.36923987413039</v>
      </c>
    </row>
    <row r="18" spans="1:14">
      <c r="A18" s="2232">
        <v>43525</v>
      </c>
      <c r="B18" s="2547">
        <f>結果表!E16</f>
        <v>100.92383131528047</v>
      </c>
      <c r="C18" s="699">
        <f t="shared" ref="C18" si="75">B18-B17</f>
        <v>-0.11404708553834553</v>
      </c>
      <c r="D18" s="243">
        <f t="shared" ref="D18" si="76">ROUND((B18-B6)/B6*100,2)</f>
        <v>0.75</v>
      </c>
      <c r="E18" s="542">
        <f t="shared" ref="E18" si="77">AVERAGE(B16:B18)</f>
        <v>101.05807078883151</v>
      </c>
      <c r="F18" s="359">
        <f t="shared" ref="F18" si="78">E18-E17</f>
        <v>-0.15593261221950172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結果表!M16</f>
        <v>101.43280684251229</v>
      </c>
      <c r="L18" s="527">
        <v>3</v>
      </c>
      <c r="M18" s="262">
        <f t="shared" ref="M18" si="82">B18</f>
        <v>100.92383131528047</v>
      </c>
      <c r="N18" s="220">
        <f t="shared" ref="N18" si="83">J18</f>
        <v>101.43280684251229</v>
      </c>
    </row>
    <row r="19" spans="1:14">
      <c r="A19" s="2232">
        <v>43556</v>
      </c>
      <c r="B19" s="2547">
        <f>結果表!E17</f>
        <v>100.94424611769416</v>
      </c>
      <c r="C19" s="699">
        <f t="shared" ref="C19" si="84">B19-B18</f>
        <v>2.0414802413696975E-2</v>
      </c>
      <c r="D19" s="243">
        <f t="shared" ref="D19" si="85">ROUND((B19-B7)/B7*100,2)</f>
        <v>0.48</v>
      </c>
      <c r="E19" s="542">
        <f t="shared" ref="E19" si="86">AVERAGE(B17:B19)</f>
        <v>100.96865194459781</v>
      </c>
      <c r="F19" s="359">
        <f t="shared" ref="F19" si="87">E19-E18</f>
        <v>-8.9418844233705386E-2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結果表!M17</f>
        <v>101.46933333125769</v>
      </c>
      <c r="L19" s="527">
        <v>4</v>
      </c>
      <c r="M19" s="262">
        <f t="shared" ref="M19" si="91">B19</f>
        <v>100.94424611769416</v>
      </c>
      <c r="N19" s="220">
        <f t="shared" ref="N19" si="92">J19</f>
        <v>101.46933333125769</v>
      </c>
    </row>
    <row r="20" spans="1:14">
      <c r="A20" s="2232">
        <v>43586</v>
      </c>
      <c r="B20" s="2547">
        <f>結果表!E18</f>
        <v>101.0156574635126</v>
      </c>
      <c r="C20" s="699">
        <f t="shared" ref="C20" si="93">B20-B19</f>
        <v>7.1411345818432892E-2</v>
      </c>
      <c r="D20" s="243">
        <f t="shared" ref="D20" si="94">ROUND((B20-B8)/B8*100,2)</f>
        <v>0.28999999999999998</v>
      </c>
      <c r="E20" s="542">
        <f t="shared" ref="E20" si="95">AVERAGE(B18:B20)</f>
        <v>100.96124496549574</v>
      </c>
      <c r="F20" s="359">
        <f t="shared" ref="F20" si="96">E20-E19</f>
        <v>-7.4069791020718867E-3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結果表!M18</f>
        <v>101.52428223595719</v>
      </c>
      <c r="L20" s="527">
        <v>5</v>
      </c>
      <c r="M20" s="262">
        <f t="shared" ref="M20" si="100">B20</f>
        <v>101.0156574635126</v>
      </c>
      <c r="N20" s="220">
        <f t="shared" ref="N20" si="101">J20</f>
        <v>101.52428223595719</v>
      </c>
    </row>
    <row r="21" spans="1:14">
      <c r="A21" s="2232">
        <v>43617</v>
      </c>
      <c r="B21" s="2547">
        <f>結果表!E19</f>
        <v>101.05350717929693</v>
      </c>
      <c r="C21" s="699">
        <f t="shared" ref="C21" si="102">B21-B20</f>
        <v>3.7849715784332716E-2</v>
      </c>
      <c r="D21" s="243">
        <f t="shared" ref="D21" si="103">ROUND((B21-B9)/B9*100,2)</f>
        <v>0.15</v>
      </c>
      <c r="E21" s="542">
        <f t="shared" ref="E21" si="104">AVERAGE(B19:B21)</f>
        <v>101.00447025350122</v>
      </c>
      <c r="F21" s="359">
        <f t="shared" ref="F21" si="105">E21-E20</f>
        <v>4.3225288005487528E-2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47">
        <f>結果表!M19</f>
        <v>101.62312890645336</v>
      </c>
      <c r="L21" s="527">
        <v>6</v>
      </c>
      <c r="M21" s="262">
        <f t="shared" ref="M21" si="109">B21</f>
        <v>101.05350717929693</v>
      </c>
      <c r="N21" s="220">
        <f t="shared" ref="N21" si="110">J21</f>
        <v>101.62312890645336</v>
      </c>
    </row>
    <row r="22" spans="1:14">
      <c r="A22" s="2232">
        <v>43647</v>
      </c>
      <c r="B22" s="2547">
        <f>結果表!E20</f>
        <v>100.87594270048832</v>
      </c>
      <c r="C22" s="699">
        <f t="shared" ref="C22" si="111">B22-B21</f>
        <v>-0.17756447880860549</v>
      </c>
      <c r="D22" s="243">
        <f t="shared" ref="D22" si="112">ROUND((B22-B10)/B10*100,2)</f>
        <v>-0.21</v>
      </c>
      <c r="E22" s="542">
        <f t="shared" ref="E22" si="113">AVERAGE(B20:B22)</f>
        <v>100.98170244776595</v>
      </c>
      <c r="F22" s="359">
        <f t="shared" ref="F22" si="114">E22-E21</f>
        <v>-2.2767805735270485E-2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47">
        <f>結果表!M20</f>
        <v>101.71281420964377</v>
      </c>
      <c r="L22" s="527">
        <v>7</v>
      </c>
      <c r="M22" s="262">
        <f t="shared" ref="M22" si="118">B22</f>
        <v>100.87594270048832</v>
      </c>
      <c r="N22" s="220">
        <f t="shared" ref="N22" si="119">J22</f>
        <v>101.71281420964377</v>
      </c>
    </row>
    <row r="23" spans="1:14">
      <c r="A23" s="2232">
        <v>43678</v>
      </c>
      <c r="B23" s="2547">
        <f>結果表!E21</f>
        <v>100.57818259382817</v>
      </c>
      <c r="C23" s="699">
        <f t="shared" ref="C23" si="120">B23-B22</f>
        <v>-0.2977601066601494</v>
      </c>
      <c r="D23" s="243">
        <f t="shared" ref="D23" si="121">ROUND((B23-B11)/B11*100,2)</f>
        <v>-0.68</v>
      </c>
      <c r="E23" s="542">
        <f t="shared" ref="E23" si="122">AVERAGE(B21:B23)</f>
        <v>100.83587749120447</v>
      </c>
      <c r="F23" s="359">
        <f t="shared" ref="F23" si="123">E23-E22</f>
        <v>-0.14582495656148353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47">
        <f>結果表!M21</f>
        <v>101.70499324173988</v>
      </c>
      <c r="L23" s="529">
        <v>8</v>
      </c>
      <c r="M23" s="262">
        <f t="shared" ref="M23" si="127">B23</f>
        <v>100.57818259382817</v>
      </c>
      <c r="N23" s="220">
        <f t="shared" ref="N23" si="128">J23</f>
        <v>101.70499324173988</v>
      </c>
    </row>
    <row r="24" spans="1:14">
      <c r="A24" s="2232">
        <v>43709</v>
      </c>
      <c r="B24" s="2547">
        <f>結果表!E22</f>
        <v>100.25788937810435</v>
      </c>
      <c r="C24" s="699">
        <f t="shared" ref="C24" si="129">B24-B23</f>
        <v>-0.3202932157238223</v>
      </c>
      <c r="D24" s="243">
        <f t="shared" ref="D24" si="130">ROUND((B24-B12)/B12*100,2)</f>
        <v>-1.1399999999999999</v>
      </c>
      <c r="E24" s="542">
        <f t="shared" ref="E24" si="131">AVERAGE(B22:B24)</f>
        <v>100.57067155747363</v>
      </c>
      <c r="F24" s="359">
        <f t="shared" ref="F24" si="132">E24-E23</f>
        <v>-0.26520593373084012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結果表!M22</f>
        <v>101.53978368803152</v>
      </c>
      <c r="L24" s="529">
        <v>9</v>
      </c>
      <c r="M24" s="262">
        <f t="shared" ref="M24" si="136">B24</f>
        <v>100.25788937810435</v>
      </c>
      <c r="N24" s="220">
        <f t="shared" ref="N24" si="137">J24</f>
        <v>101.53978368803152</v>
      </c>
    </row>
    <row r="25" spans="1:14">
      <c r="A25" s="2232">
        <v>43739</v>
      </c>
      <c r="B25" s="2547">
        <f>結果表!E23</f>
        <v>99.846015607009221</v>
      </c>
      <c r="C25" s="699">
        <f t="shared" ref="C25" si="138">B25-B24</f>
        <v>-0.41187377109513079</v>
      </c>
      <c r="D25" s="243">
        <f t="shared" ref="D25" si="139">ROUND((B25-B13)/B13*100,2)</f>
        <v>-1.66</v>
      </c>
      <c r="E25" s="542">
        <f t="shared" ref="E25" si="140">AVERAGE(B23:B25)</f>
        <v>100.22736252631393</v>
      </c>
      <c r="F25" s="359">
        <f t="shared" ref="F25" si="141">E25-E24</f>
        <v>-0.34330903115970557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結果表!M23</f>
        <v>101.16522306950768</v>
      </c>
      <c r="L25" s="529">
        <v>10</v>
      </c>
      <c r="M25" s="262">
        <f t="shared" ref="M25" si="145">B25</f>
        <v>99.846015607009221</v>
      </c>
      <c r="N25" s="220">
        <f t="shared" ref="N25" si="146">J25</f>
        <v>101.16522306950768</v>
      </c>
    </row>
    <row r="26" spans="1:14">
      <c r="A26" s="2232">
        <v>43770</v>
      </c>
      <c r="B26" s="2547">
        <f>結果表!E24</f>
        <v>99.398748508142575</v>
      </c>
      <c r="C26" s="699">
        <f t="shared" ref="C26" si="147">B26-B25</f>
        <v>-0.44726709886664651</v>
      </c>
      <c r="D26" s="243">
        <f t="shared" ref="D26" si="148">ROUND((B26-B14)/B14*100,2)</f>
        <v>-2.09</v>
      </c>
      <c r="E26" s="542">
        <f t="shared" ref="E26" si="149">AVERAGE(B24:B26)</f>
        <v>99.834217831085382</v>
      </c>
      <c r="F26" s="359">
        <f t="shared" ref="F26" si="150">E26-E25</f>
        <v>-0.39314469522854267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結果表!M24</f>
        <v>100.67709443686999</v>
      </c>
      <c r="L26" s="528">
        <v>11</v>
      </c>
      <c r="M26" s="262">
        <f t="shared" ref="M26" si="154">B26</f>
        <v>99.398748508142575</v>
      </c>
      <c r="N26" s="220">
        <f t="shared" ref="N26" si="155">J26</f>
        <v>100.67709443686999</v>
      </c>
    </row>
    <row r="27" spans="1:14">
      <c r="A27" s="2232">
        <v>43800</v>
      </c>
      <c r="B27" s="2548">
        <f>結果表!E25</f>
        <v>98.947662205418027</v>
      </c>
      <c r="C27" s="699">
        <f t="shared" ref="C27:C28" si="156">B27-B26</f>
        <v>-0.45108630272454775</v>
      </c>
      <c r="D27" s="243">
        <f t="shared" ref="D27:D28" si="157">ROUND((B27-B15)/B15*100,2)</f>
        <v>-2.41</v>
      </c>
      <c r="E27" s="542">
        <f t="shared" ref="E27:E28" si="158">AVERAGE(B25:B27)</f>
        <v>99.397475440189922</v>
      </c>
      <c r="F27" s="359">
        <f t="shared" ref="F27:F28" si="159">E27-E26</f>
        <v>-0.43674239089546063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結果表!M25</f>
        <v>100.12777240907123</v>
      </c>
      <c r="L27" s="527">
        <v>12</v>
      </c>
      <c r="M27" s="262">
        <f t="shared" ref="M27:M28" si="163">B27</f>
        <v>98.947662205418027</v>
      </c>
      <c r="N27" s="220">
        <f t="shared" ref="N27:N28" si="164">J27</f>
        <v>100.12777240907123</v>
      </c>
    </row>
    <row r="28" spans="1:14">
      <c r="A28" s="2231">
        <v>43831</v>
      </c>
      <c r="B28" s="2547">
        <f>結果表!E26</f>
        <v>98.454804358435254</v>
      </c>
      <c r="C28" s="735">
        <f t="shared" si="156"/>
        <v>-0.49285784698277268</v>
      </c>
      <c r="D28" s="245">
        <f t="shared" si="157"/>
        <v>-2.72</v>
      </c>
      <c r="E28" s="548">
        <f t="shared" si="158"/>
        <v>98.933738357331947</v>
      </c>
      <c r="F28" s="553">
        <f t="shared" si="159"/>
        <v>-0.46373708285797477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結果表!M26</f>
        <v>99.499528379945531</v>
      </c>
      <c r="L28" s="530" t="s">
        <v>802</v>
      </c>
      <c r="M28" s="531">
        <f t="shared" si="163"/>
        <v>98.454804358435254</v>
      </c>
      <c r="N28" s="369">
        <f t="shared" si="164"/>
        <v>99.499528379945531</v>
      </c>
    </row>
    <row r="29" spans="1:14">
      <c r="A29" s="2232">
        <v>43862</v>
      </c>
      <c r="B29" s="2547">
        <f>結果表!E27</f>
        <v>97.894449373792369</v>
      </c>
      <c r="C29" s="699">
        <f t="shared" ref="C29" si="165">B29-B28</f>
        <v>-0.5603549846428848</v>
      </c>
      <c r="D29" s="243">
        <f t="shared" ref="D29" si="166">ROUND((B29-B17)/B17*100,2)</f>
        <v>-3.11</v>
      </c>
      <c r="E29" s="542">
        <f t="shared" ref="E29" si="167">AVERAGE(B27:B29)</f>
        <v>98.432305312548564</v>
      </c>
      <c r="F29" s="359">
        <f t="shared" ref="F29" si="168">E29-E28</f>
        <v>-0.5014330447833828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結果表!M27</f>
        <v>98.794404276042314</v>
      </c>
      <c r="L29" s="527">
        <v>2</v>
      </c>
      <c r="M29" s="262">
        <f t="shared" ref="M29" si="172">B29</f>
        <v>97.894449373792369</v>
      </c>
      <c r="N29" s="220">
        <f t="shared" ref="N29" si="173">J29</f>
        <v>98.794404276042314</v>
      </c>
    </row>
    <row r="30" spans="1:14">
      <c r="A30" s="2232">
        <v>43891</v>
      </c>
      <c r="B30" s="2547">
        <f>結果表!E28</f>
        <v>97.257300579476436</v>
      </c>
      <c r="C30" s="699">
        <f t="shared" ref="C30" si="174">B30-B29</f>
        <v>-0.63714879431593374</v>
      </c>
      <c r="D30" s="243">
        <f t="shared" ref="D30" si="175">ROUND((B30-B18)/B18*100,2)</f>
        <v>-3.63</v>
      </c>
      <c r="E30" s="542">
        <f t="shared" ref="E30" si="176">AVERAGE(B28:B30)</f>
        <v>97.868851437234682</v>
      </c>
      <c r="F30" s="359">
        <f t="shared" ref="F30" si="177">E30-E29</f>
        <v>-0.56345387531388269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結果表!M28</f>
        <v>98.002567872504883</v>
      </c>
      <c r="L30" s="527">
        <v>3</v>
      </c>
      <c r="M30" s="262">
        <f t="shared" ref="M30" si="181">B30</f>
        <v>97.257300579476436</v>
      </c>
      <c r="N30" s="220">
        <f t="shared" ref="N30" si="182">J30</f>
        <v>98.002567872504883</v>
      </c>
    </row>
    <row r="31" spans="1:14">
      <c r="A31" s="2232">
        <v>43922</v>
      </c>
      <c r="B31" s="2547">
        <f>結果表!E29</f>
        <v>96.635948428758724</v>
      </c>
      <c r="C31" s="699">
        <f t="shared" ref="C31" si="183">B31-B30</f>
        <v>-0.62135215071771199</v>
      </c>
      <c r="D31" s="243">
        <f t="shared" ref="D31" si="184">ROUND((B31-B19)/B19*100,2)</f>
        <v>-4.2699999999999996</v>
      </c>
      <c r="E31" s="542">
        <f t="shared" ref="E31" si="185">AVERAGE(B29:B31)</f>
        <v>97.26256612734251</v>
      </c>
      <c r="F31" s="359">
        <f t="shared" ref="F31" si="186">E31-E30</f>
        <v>-0.60628530989217211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結果表!M29</f>
        <v>97.226857135495806</v>
      </c>
      <c r="L31" s="527">
        <v>4</v>
      </c>
      <c r="M31" s="262">
        <f t="shared" ref="M31" si="190">B31</f>
        <v>96.635948428758724</v>
      </c>
      <c r="N31" s="220">
        <f t="shared" ref="N31" si="191">J31</f>
        <v>97.226857135495806</v>
      </c>
    </row>
    <row r="32" spans="1:14">
      <c r="A32" s="2232">
        <v>43952</v>
      </c>
      <c r="B32" s="2547">
        <f>結果表!E30</f>
        <v>96.223736695701348</v>
      </c>
      <c r="C32" s="699">
        <f t="shared" ref="C32" si="192">B32-B31</f>
        <v>-0.4122117330573758</v>
      </c>
      <c r="D32" s="243">
        <f t="shared" ref="D32" si="193">ROUND((B32-B20)/B20*100,2)</f>
        <v>-4.74</v>
      </c>
      <c r="E32" s="542">
        <f t="shared" ref="E32" si="194">AVERAGE(B30:B32)</f>
        <v>96.705661901312169</v>
      </c>
      <c r="F32" s="359">
        <f t="shared" ref="F32" si="195">E32-E31</f>
        <v>-0.55690422603034051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結果表!M30</f>
        <v>96.567288132318126</v>
      </c>
      <c r="L32" s="527">
        <v>5</v>
      </c>
      <c r="M32" s="262">
        <f t="shared" ref="M32" si="199">B32</f>
        <v>96.223736695701348</v>
      </c>
      <c r="N32" s="220">
        <f t="shared" ref="N32" si="200">J32</f>
        <v>96.567288132318126</v>
      </c>
    </row>
    <row r="33" spans="1:14">
      <c r="A33" s="2232">
        <v>43983</v>
      </c>
      <c r="B33" s="2547">
        <f>結果表!E31</f>
        <v>96.131306223633146</v>
      </c>
      <c r="C33" s="699">
        <f t="shared" ref="C33" si="201">B33-B32</f>
        <v>-9.2430472068201652E-2</v>
      </c>
      <c r="D33" s="243">
        <f t="shared" ref="D33" si="202">ROUND((B33-B21)/B21*100,2)</f>
        <v>-4.87</v>
      </c>
      <c r="E33" s="542">
        <f t="shared" ref="E33" si="203">AVERAGE(B31:B33)</f>
        <v>96.330330449364396</v>
      </c>
      <c r="F33" s="359">
        <f t="shared" ref="F33" si="204">E33-E32</f>
        <v>-0.37533145194777262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結果表!M31</f>
        <v>96.12728094654139</v>
      </c>
      <c r="L33" s="527">
        <v>6</v>
      </c>
      <c r="M33" s="262">
        <f t="shared" ref="M33" si="208">B33</f>
        <v>96.131306223633146</v>
      </c>
      <c r="N33" s="220">
        <f t="shared" ref="N33" si="209">J33</f>
        <v>96.12728094654139</v>
      </c>
    </row>
    <row r="34" spans="1:14">
      <c r="A34" s="2232">
        <v>44013</v>
      </c>
      <c r="B34" s="2547">
        <f>結果表!E32</f>
        <v>96.326596859685935</v>
      </c>
      <c r="C34" s="699">
        <f t="shared" ref="C34" si="210">B34-B33</f>
        <v>0.19529063605278907</v>
      </c>
      <c r="D34" s="243">
        <f t="shared" ref="D34" si="211">ROUND((B34-B22)/B22*100,2)</f>
        <v>-4.51</v>
      </c>
      <c r="E34" s="542">
        <f t="shared" ref="E34" si="212">AVERAGE(B32:B34)</f>
        <v>96.227213259673476</v>
      </c>
      <c r="F34" s="359">
        <f t="shared" ref="F34" si="213">E34-E33</f>
        <v>-0.10311718969091999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結果表!M32</f>
        <v>96.003991965025222</v>
      </c>
      <c r="L34" s="527">
        <v>7</v>
      </c>
      <c r="M34" s="262">
        <f t="shared" ref="M34" si="217">B34</f>
        <v>96.326596859685935</v>
      </c>
      <c r="N34" s="220">
        <f t="shared" ref="N34" si="218">J34</f>
        <v>96.003991965025222</v>
      </c>
    </row>
    <row r="35" spans="1:14">
      <c r="A35" s="2232">
        <v>44044</v>
      </c>
      <c r="B35" s="2547">
        <f>結果表!E33</f>
        <v>96.727073477316509</v>
      </c>
      <c r="C35" s="699">
        <f t="shared" ref="C35" si="219">B35-B34</f>
        <v>0.40047661763057363</v>
      </c>
      <c r="D35" s="243">
        <f t="shared" ref="D35" si="220">ROUND((B35-B23)/B23*100,2)</f>
        <v>-3.83</v>
      </c>
      <c r="E35" s="542">
        <f t="shared" ref="E35" si="221">AVERAGE(B33:B35)</f>
        <v>96.39499218687854</v>
      </c>
      <c r="F35" s="359">
        <f t="shared" ref="F35" si="222">E35-E34</f>
        <v>0.16777892720506316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47">
        <f>結果表!M33</f>
        <v>96.179789303804725</v>
      </c>
      <c r="L35" s="529">
        <v>8</v>
      </c>
      <c r="M35" s="262">
        <f t="shared" ref="M35" si="226">B35</f>
        <v>96.727073477316509</v>
      </c>
      <c r="N35" s="220">
        <f t="shared" ref="N35" si="227">J35</f>
        <v>96.179789303804725</v>
      </c>
    </row>
    <row r="36" spans="1:14">
      <c r="A36" s="2232">
        <v>44075</v>
      </c>
      <c r="B36" s="2547">
        <f>結果表!E34</f>
        <v>97.309799496121343</v>
      </c>
      <c r="C36" s="699">
        <f t="shared" ref="C36" si="228">B36-B35</f>
        <v>0.58272601880483421</v>
      </c>
      <c r="D36" s="243">
        <f t="shared" ref="D36" si="229">ROUND((B36-B24)/B24*100,2)</f>
        <v>-2.94</v>
      </c>
      <c r="E36" s="542">
        <f t="shared" ref="E36" si="230">AVERAGE(B34:B36)</f>
        <v>96.787823277707915</v>
      </c>
      <c r="F36" s="359">
        <f t="shared" ref="F36" si="231">E36-E35</f>
        <v>0.39283109082937528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47">
        <f>結果表!M34</f>
        <v>96.614496605379315</v>
      </c>
      <c r="L36" s="529">
        <v>9</v>
      </c>
      <c r="M36" s="262">
        <f t="shared" ref="M36" si="235">B36</f>
        <v>97.309799496121343</v>
      </c>
      <c r="N36" s="220">
        <f t="shared" ref="N36" si="236">J36</f>
        <v>96.614496605379315</v>
      </c>
    </row>
    <row r="37" spans="1:14">
      <c r="A37" s="2232">
        <v>44105</v>
      </c>
      <c r="B37" s="2547">
        <f>結果表!E35</f>
        <v>97.968748646507279</v>
      </c>
      <c r="C37" s="699">
        <f t="shared" ref="C37" si="237">B37-B36</f>
        <v>0.65894915038593638</v>
      </c>
      <c r="D37" s="243">
        <f t="shared" ref="D37" si="238">ROUND((B37-B25)/B25*100,2)</f>
        <v>-1.88</v>
      </c>
      <c r="E37" s="542">
        <f t="shared" ref="E37" si="239">AVERAGE(B35:B37)</f>
        <v>97.335207206648377</v>
      </c>
      <c r="F37" s="359">
        <f t="shared" ref="F37" si="240">E37-E36</f>
        <v>0.54738392894046228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47">
        <f>結果表!M35</f>
        <v>97.133850402739199</v>
      </c>
      <c r="L37" s="529">
        <v>10</v>
      </c>
      <c r="M37" s="262">
        <f t="shared" ref="M37" si="244">B37</f>
        <v>97.968748646507279</v>
      </c>
      <c r="N37" s="220">
        <f t="shared" ref="N37" si="245">J37</f>
        <v>97.133850402739199</v>
      </c>
    </row>
    <row r="38" spans="1:14">
      <c r="A38" s="2232">
        <v>44136</v>
      </c>
      <c r="B38" s="2547">
        <f>結果表!E36</f>
        <v>98.603609411661822</v>
      </c>
      <c r="C38" s="699">
        <f t="shared" ref="C38" si="246">B38-B37</f>
        <v>0.63486076515454215</v>
      </c>
      <c r="D38" s="243">
        <f t="shared" ref="D38" si="247">ROUND((B38-B26)/B26*100,2)</f>
        <v>-0.8</v>
      </c>
      <c r="E38" s="542">
        <f t="shared" ref="E38" si="248">AVERAGE(B36:B38)</f>
        <v>97.960719184763477</v>
      </c>
      <c r="F38" s="359">
        <f t="shared" ref="F38" si="249">E38-E37</f>
        <v>0.62551197811509951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結果表!M36</f>
        <v>97.545914863210001</v>
      </c>
      <c r="L38" s="528">
        <v>11</v>
      </c>
      <c r="M38" s="262">
        <f t="shared" ref="M38" si="253">B38</f>
        <v>98.603609411661822</v>
      </c>
      <c r="N38" s="220">
        <f t="shared" ref="N38" si="254">J38</f>
        <v>97.545914863210001</v>
      </c>
    </row>
    <row r="39" spans="1:14">
      <c r="A39" s="2549">
        <v>44166</v>
      </c>
      <c r="B39" s="2547">
        <f>結果表!E37</f>
        <v>99.193770679896787</v>
      </c>
      <c r="C39" s="930">
        <f t="shared" ref="C39" si="255">B39-B38</f>
        <v>0.59016126823496506</v>
      </c>
      <c r="D39" s="246">
        <f t="shared" ref="D39" si="256">ROUND((B39-B27)/B27*100,2)</f>
        <v>0.25</v>
      </c>
      <c r="E39" s="551">
        <f t="shared" ref="E39" si="257">AVERAGE(B37:B39)</f>
        <v>98.588709579355296</v>
      </c>
      <c r="F39" s="544">
        <f t="shared" ref="F39" si="258">E39-E38</f>
        <v>0.62799039459181927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47">
        <f>結果表!M37</f>
        <v>97.886747451251054</v>
      </c>
      <c r="L39" s="532">
        <v>12</v>
      </c>
      <c r="M39" s="494">
        <f t="shared" ref="M39" si="262">B39</f>
        <v>99.193770679896787</v>
      </c>
      <c r="N39" s="225">
        <f t="shared" ref="N39" si="263">J39</f>
        <v>97.886747451251054</v>
      </c>
    </row>
    <row r="40" spans="1:14">
      <c r="A40" s="2232">
        <v>44197</v>
      </c>
      <c r="B40" s="2546">
        <f>結果表!E38</f>
        <v>99.720694526753547</v>
      </c>
      <c r="C40" s="699">
        <f t="shared" ref="C40" si="264">B40-B39</f>
        <v>0.52692384685676075</v>
      </c>
      <c r="D40" s="243">
        <f t="shared" ref="D40" si="265">ROUND((B40-B28)/B28*100,2)</f>
        <v>1.29</v>
      </c>
      <c r="E40" s="359">
        <f t="shared" ref="E40" si="266">AVERAGE(B38:B40)</f>
        <v>99.17269153943738</v>
      </c>
      <c r="F40" s="359">
        <f t="shared" ref="F40" si="267">E40-E39</f>
        <v>0.58398196008208458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結果表!M38</f>
        <v>98.213087235126267</v>
      </c>
      <c r="L40" s="530" t="s">
        <v>814</v>
      </c>
      <c r="M40" s="262">
        <f t="shared" ref="M40" si="271">B40</f>
        <v>99.720694526753547</v>
      </c>
      <c r="N40" s="220">
        <f t="shared" ref="N40" si="272">J40</f>
        <v>98.213087235126267</v>
      </c>
    </row>
    <row r="41" spans="1:14">
      <c r="A41" s="2232">
        <v>44228</v>
      </c>
      <c r="B41" s="2547">
        <f>結果表!E39</f>
        <v>100.13246361034579</v>
      </c>
      <c r="C41" s="699">
        <f t="shared" ref="C41" si="273">B41-B40</f>
        <v>0.4117690835922474</v>
      </c>
      <c r="D41" s="243">
        <f t="shared" ref="D41" si="274">ROUND((B41-B29)/B29*100,2)</f>
        <v>2.29</v>
      </c>
      <c r="E41" s="359">
        <f t="shared" ref="E41" si="275">AVERAGE(B39:B41)</f>
        <v>99.682309605665367</v>
      </c>
      <c r="F41" s="359">
        <f t="shared" ref="F41" si="276">E41-E40</f>
        <v>0.50961806622798633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結果表!M39</f>
        <v>98.526821356052707</v>
      </c>
      <c r="L41" s="527">
        <v>2</v>
      </c>
      <c r="M41" s="262">
        <f t="shared" ref="M41" si="280">B41</f>
        <v>100.13246361034579</v>
      </c>
      <c r="N41" s="220">
        <f t="shared" ref="N41" si="281">J41</f>
        <v>98.526821356052707</v>
      </c>
    </row>
    <row r="42" spans="1:14">
      <c r="A42" s="2232">
        <v>44256</v>
      </c>
      <c r="B42" s="2547">
        <f>結果表!E40</f>
        <v>100.43573811483613</v>
      </c>
      <c r="C42" s="699">
        <f t="shared" ref="C42" si="282">B42-B41</f>
        <v>0.30327450449033222</v>
      </c>
      <c r="D42" s="243">
        <f t="shared" ref="D42" si="283">ROUND((B42-B30)/B30*100,2)</f>
        <v>3.27</v>
      </c>
      <c r="E42" s="359">
        <f t="shared" ref="E42" si="284">AVERAGE(B40:B42)</f>
        <v>100.09629875064515</v>
      </c>
      <c r="F42" s="359">
        <f t="shared" ref="F42" si="285">E42-E41</f>
        <v>0.41398914497978012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結果表!M40</f>
        <v>98.832679481602014</v>
      </c>
      <c r="L42" s="527">
        <v>3</v>
      </c>
      <c r="M42" s="262">
        <f t="shared" ref="M42" si="289">B42</f>
        <v>100.43573811483613</v>
      </c>
      <c r="N42" s="220">
        <f t="shared" ref="N42" si="290">J42</f>
        <v>98.832679481602014</v>
      </c>
    </row>
    <row r="43" spans="1:14">
      <c r="A43" s="2232">
        <v>44287</v>
      </c>
      <c r="B43" s="2547">
        <f>結果表!E41</f>
        <v>100.63329784809842</v>
      </c>
      <c r="C43" s="699">
        <f t="shared" ref="C43" si="291">B43-B42</f>
        <v>0.19755973326229537</v>
      </c>
      <c r="D43" s="243">
        <f t="shared" ref="D43" si="292">ROUND((B43-B31)/B31*100,2)</f>
        <v>4.1399999999999997</v>
      </c>
      <c r="E43" s="359">
        <f t="shared" ref="E43" si="293">AVERAGE(B41:B43)</f>
        <v>100.40049985776011</v>
      </c>
      <c r="F43" s="359">
        <f t="shared" ref="F43" si="294">E43-E42</f>
        <v>0.30420110711496307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結果表!M41</f>
        <v>99.150014259033526</v>
      </c>
      <c r="L43" s="527">
        <v>4</v>
      </c>
      <c r="M43" s="262">
        <f t="shared" ref="M43" si="298">B43</f>
        <v>100.63329784809842</v>
      </c>
      <c r="N43" s="220">
        <f t="shared" ref="N43" si="299">J43</f>
        <v>99.150014259033526</v>
      </c>
    </row>
    <row r="44" spans="1:14">
      <c r="A44" s="2232">
        <v>44317</v>
      </c>
      <c r="B44" s="2547">
        <f>結果表!E42</f>
        <v>100.68820634073235</v>
      </c>
      <c r="C44" s="699">
        <f t="shared" ref="C44" si="300">B44-B43</f>
        <v>5.4908492633927608E-2</v>
      </c>
      <c r="D44" s="243">
        <f t="shared" ref="D44" si="301">ROUND((B44-B32)/B32*100,2)</f>
        <v>4.6399999999999997</v>
      </c>
      <c r="E44" s="359">
        <f t="shared" ref="E44" si="302">AVERAGE(B42:B44)</f>
        <v>100.58574743455563</v>
      </c>
      <c r="F44" s="359">
        <f t="shared" ref="F44" si="303">E44-E43</f>
        <v>0.1852475767955184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結果表!M42</f>
        <v>99.455651772403343</v>
      </c>
      <c r="L44" s="527">
        <v>5</v>
      </c>
      <c r="M44" s="262">
        <f t="shared" ref="M44" si="307">B44</f>
        <v>100.68820634073235</v>
      </c>
      <c r="N44" s="220">
        <f t="shared" ref="N44" si="308">J44</f>
        <v>99.455651772403343</v>
      </c>
    </row>
    <row r="45" spans="1:14">
      <c r="A45" s="2232">
        <v>44348</v>
      </c>
      <c r="B45" s="2547">
        <f>結果表!E43</f>
        <v>100.59848018878068</v>
      </c>
      <c r="C45" s="699">
        <f t="shared" ref="C45" si="309">B45-B44</f>
        <v>-8.9726151951666111E-2</v>
      </c>
      <c r="D45" s="243">
        <f t="shared" ref="D45" si="310">ROUND((B45-B33)/B33*100,2)</f>
        <v>4.6500000000000004</v>
      </c>
      <c r="E45" s="359">
        <f t="shared" ref="E45" si="311">AVERAGE(B43:B45)</f>
        <v>100.63999479253715</v>
      </c>
      <c r="F45" s="359">
        <f t="shared" ref="F45" si="312">E45-E44</f>
        <v>5.4247357981523692E-2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結果表!M43</f>
        <v>99.734252502348895</v>
      </c>
      <c r="L45" s="527">
        <v>6</v>
      </c>
      <c r="M45" s="262">
        <f t="shared" ref="M45" si="316">B45</f>
        <v>100.59848018878068</v>
      </c>
      <c r="N45" s="220">
        <f t="shared" ref="N45" si="317">J45</f>
        <v>99.734252502348895</v>
      </c>
    </row>
    <row r="46" spans="1:14">
      <c r="A46" s="2232">
        <v>44378</v>
      </c>
      <c r="B46" s="2547">
        <f>結果表!E44</f>
        <v>100.39351272378329</v>
      </c>
      <c r="C46" s="699">
        <f t="shared" ref="C46" si="318">B46-B45</f>
        <v>-0.20496746499739515</v>
      </c>
      <c r="D46" s="243">
        <f t="shared" ref="D46" si="319">ROUND((B46-B34)/B34*100,2)</f>
        <v>4.22</v>
      </c>
      <c r="E46" s="359">
        <f t="shared" ref="E46" si="320">AVERAGE(B44:B46)</f>
        <v>100.56006641776544</v>
      </c>
      <c r="F46" s="359">
        <f t="shared" ref="F46" si="321">E46-E45</f>
        <v>-7.9928374771711219E-2</v>
      </c>
      <c r="G46" s="361">
        <f t="shared" ref="G46" si="322">IF(F46&lt;0,-1,1)</f>
        <v>-1</v>
      </c>
      <c r="H46" s="361">
        <f t="shared" ref="H46" si="323">SUM(G44:G46)</f>
        <v>1</v>
      </c>
      <c r="I46" s="2543" t="str">
        <f t="shared" ref="I46" si="324">IF(H46=-3,"悪化 ",IF(H46=3,"改善 "," ---"))</f>
        <v xml:space="preserve"> ---</v>
      </c>
      <c r="J46" s="2547">
        <f>結果表!M44</f>
        <v>99.927078125837852</v>
      </c>
      <c r="L46" s="527">
        <v>7</v>
      </c>
      <c r="M46" s="262">
        <f t="shared" ref="M46" si="325">B46</f>
        <v>100.39351272378329</v>
      </c>
      <c r="N46" s="220">
        <f t="shared" ref="N46" si="326">J46</f>
        <v>99.927078125837852</v>
      </c>
    </row>
    <row r="47" spans="1:14">
      <c r="A47" s="2232">
        <v>44409</v>
      </c>
      <c r="B47" s="2547">
        <f>結果表!E45</f>
        <v>100.15876850674022</v>
      </c>
      <c r="C47" s="699">
        <f t="shared" ref="C47" si="327">B47-B46</f>
        <v>-0.23474421704307247</v>
      </c>
      <c r="D47" s="243">
        <f t="shared" ref="D47" si="328">ROUND((B47-B35)/B35*100,2)</f>
        <v>3.55</v>
      </c>
      <c r="E47" s="359">
        <f t="shared" ref="E47" si="329">AVERAGE(B45:B47)</f>
        <v>100.38358713976807</v>
      </c>
      <c r="F47" s="359">
        <f t="shared" ref="F47" si="330">E47-E46</f>
        <v>-0.17647927799737317</v>
      </c>
      <c r="G47" s="361">
        <f t="shared" ref="G47" si="331">IF(F47&lt;0,-1,1)</f>
        <v>-1</v>
      </c>
      <c r="H47" s="361">
        <f t="shared" ref="H47" si="332">SUM(G45:G47)</f>
        <v>-1</v>
      </c>
      <c r="I47" s="2543" t="str">
        <f t="shared" ref="I47" si="333">IF(H47=-3,"悪化 ",IF(H47=3,"改善 "," ---"))</f>
        <v xml:space="preserve"> ---</v>
      </c>
      <c r="J47" s="2547">
        <f>結果表!M45</f>
        <v>99.998450797926353</v>
      </c>
      <c r="L47" s="529">
        <v>8</v>
      </c>
      <c r="M47" s="262">
        <f t="shared" ref="M47" si="334">B47</f>
        <v>100.15876850674022</v>
      </c>
      <c r="N47" s="220">
        <f t="shared" ref="N47" si="335">J47</f>
        <v>99.998450797926353</v>
      </c>
    </row>
    <row r="48" spans="1:14">
      <c r="A48" s="2232">
        <v>44440</v>
      </c>
      <c r="B48" s="2547">
        <f>結果表!E46</f>
        <v>100.02279383698129</v>
      </c>
      <c r="C48" s="699">
        <f t="shared" ref="C48" si="336">B48-B47</f>
        <v>-0.13597466975892303</v>
      </c>
      <c r="D48" s="243">
        <f t="shared" ref="D48" si="337">ROUND((B48-B36)/B36*100,2)</f>
        <v>2.79</v>
      </c>
      <c r="E48" s="359">
        <f t="shared" ref="E48" si="338">AVERAGE(B46:B48)</f>
        <v>100.19169168916828</v>
      </c>
      <c r="F48" s="359">
        <f t="shared" ref="F48" si="339">E48-E47</f>
        <v>-0.19189545059978741</v>
      </c>
      <c r="G48" s="361">
        <f t="shared" ref="G48" si="340">IF(F48&lt;0,-1,1)</f>
        <v>-1</v>
      </c>
      <c r="H48" s="361">
        <f t="shared" ref="H48" si="341">SUM(G46:G48)</f>
        <v>-3</v>
      </c>
      <c r="I48" s="2543" t="str">
        <f t="shared" ref="I48" si="342">IF(H48=-3,"悪化 ",IF(H48=3,"改善 "," ---"))</f>
        <v xml:space="preserve">悪化 </v>
      </c>
      <c r="J48" s="2547">
        <f>結果表!M46</f>
        <v>100.08398842865437</v>
      </c>
      <c r="L48" s="529">
        <v>9</v>
      </c>
      <c r="M48" s="262">
        <f t="shared" ref="M48" si="343">B48</f>
        <v>100.02279383698129</v>
      </c>
      <c r="N48" s="220">
        <f t="shared" ref="N48" si="344">J48</f>
        <v>100.08398842865437</v>
      </c>
    </row>
    <row r="49" spans="1:14">
      <c r="A49" s="2232">
        <v>44470</v>
      </c>
      <c r="B49" s="2547">
        <f>結果表!E47</f>
        <v>100.09094164015873</v>
      </c>
      <c r="C49" s="699">
        <f t="shared" ref="C49" si="345">B49-B48</f>
        <v>6.8147803177438959E-2</v>
      </c>
      <c r="D49" s="243">
        <f t="shared" ref="D49" si="346">ROUND((B49-B37)/B37*100,2)</f>
        <v>2.17</v>
      </c>
      <c r="E49" s="359">
        <f t="shared" ref="E49" si="347">AVERAGE(B47:B49)</f>
        <v>100.09083466129341</v>
      </c>
      <c r="F49" s="359">
        <f t="shared" ref="F49" si="348">E49-E48</f>
        <v>-0.10085702787486639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結果表!M47</f>
        <v>100.26269530654328</v>
      </c>
      <c r="L49" s="529">
        <v>10</v>
      </c>
      <c r="M49" s="262">
        <f t="shared" ref="M49" si="352">B49</f>
        <v>100.09094164015873</v>
      </c>
      <c r="N49" s="220">
        <f t="shared" ref="N49" si="353">J49</f>
        <v>100.26269530654328</v>
      </c>
    </row>
    <row r="50" spans="1:14">
      <c r="A50" s="2232">
        <v>44501</v>
      </c>
      <c r="B50" s="2547">
        <f>結果表!E48</f>
        <v>100.32075541583673</v>
      </c>
      <c r="C50" s="699">
        <f t="shared" ref="C50" si="354">B50-B49</f>
        <v>0.22981377567799655</v>
      </c>
      <c r="D50" s="243">
        <f t="shared" ref="D50" si="355">ROUND((B50-B38)/B38*100,2)</f>
        <v>1.74</v>
      </c>
      <c r="E50" s="359">
        <f t="shared" ref="E50" si="356">AVERAGE(B48:B50)</f>
        <v>100.14483029765893</v>
      </c>
      <c r="F50" s="359">
        <f t="shared" ref="F50" si="357">E50-E49</f>
        <v>5.3995636365513633E-2</v>
      </c>
      <c r="G50" s="361">
        <f t="shared" ref="G50" si="358">IF(F50&lt;0,-1,1)</f>
        <v>1</v>
      </c>
      <c r="H50" s="361">
        <f t="shared" ref="H50" si="359">SUM(G48:G50)</f>
        <v>-1</v>
      </c>
      <c r="I50" s="2543" t="str">
        <f t="shared" ref="I50" si="360">IF(H50=-3,"悪化 ",IF(H50=3,"改善 "," ---"))</f>
        <v xml:space="preserve"> ---</v>
      </c>
      <c r="J50" s="2547">
        <f>結果表!M48</f>
        <v>100.52023037193693</v>
      </c>
      <c r="L50" s="528">
        <v>11</v>
      </c>
      <c r="M50" s="262">
        <f t="shared" ref="M50" si="361">B50</f>
        <v>100.32075541583673</v>
      </c>
      <c r="N50" s="220">
        <f t="shared" ref="N50" si="362">J50</f>
        <v>100.52023037193693</v>
      </c>
    </row>
    <row r="51" spans="1:14">
      <c r="A51" s="2232">
        <v>44531</v>
      </c>
      <c r="B51" s="2548">
        <f>結果表!E49</f>
        <v>100.66021640383167</v>
      </c>
      <c r="C51" s="699">
        <f t="shared" ref="C51:C52" si="363">B51-B50</f>
        <v>0.33946098799493996</v>
      </c>
      <c r="D51" s="243">
        <f t="shared" ref="D51:D52" si="364">ROUND((B51-B39)/B39*100,2)</f>
        <v>1.48</v>
      </c>
      <c r="E51" s="359">
        <f t="shared" ref="E51:E52" si="365">AVERAGE(B49:B51)</f>
        <v>100.35730448660904</v>
      </c>
      <c r="F51" s="359">
        <f t="shared" ref="F51:F52" si="366">E51-E50</f>
        <v>0.21247418895011094</v>
      </c>
      <c r="G51" s="361">
        <f t="shared" ref="G51:G52" si="367">IF(F51&lt;0,-1,1)</f>
        <v>1</v>
      </c>
      <c r="H51" s="361">
        <f t="shared" ref="H51:H52" si="368">SUM(G49:G51)</f>
        <v>1</v>
      </c>
      <c r="I51" s="2543" t="str">
        <f t="shared" ref="I51:I52" si="369">IF(H51=-3,"悪化 ",IF(H51=3,"改善 "," ---"))</f>
        <v xml:space="preserve"> ---</v>
      </c>
      <c r="J51" s="2548">
        <f>結果表!M49</f>
        <v>100.80599046773652</v>
      </c>
      <c r="L51" s="532">
        <v>12</v>
      </c>
      <c r="M51" s="494">
        <f t="shared" ref="M51:M52" si="370">B51</f>
        <v>100.66021640383167</v>
      </c>
      <c r="N51" s="225">
        <f t="shared" ref="N51:N52" si="371">J51</f>
        <v>100.80599046773652</v>
      </c>
    </row>
    <row r="52" spans="1:14">
      <c r="A52" s="2231">
        <v>44562</v>
      </c>
      <c r="B52" s="2547">
        <f>結果表!E50</f>
        <v>101.09254616687197</v>
      </c>
      <c r="C52" s="735">
        <f t="shared" si="363"/>
        <v>0.43232976304030046</v>
      </c>
      <c r="D52" s="245">
        <f t="shared" si="364"/>
        <v>1.38</v>
      </c>
      <c r="E52" s="548">
        <f t="shared" si="365"/>
        <v>100.69117266218012</v>
      </c>
      <c r="F52" s="553">
        <f t="shared" si="366"/>
        <v>0.33386817557108373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結果表!M50</f>
        <v>101.07385516601255</v>
      </c>
      <c r="L52" s="530" t="s">
        <v>856</v>
      </c>
      <c r="M52" s="262">
        <f t="shared" si="370"/>
        <v>101.09254616687197</v>
      </c>
      <c r="N52" s="220">
        <f t="shared" si="371"/>
        <v>101.07385516601255</v>
      </c>
    </row>
    <row r="53" spans="1:14">
      <c r="A53" s="2232">
        <v>44593</v>
      </c>
      <c r="B53" s="2547">
        <f>結果表!E51</f>
        <v>101.52326495396505</v>
      </c>
      <c r="C53" s="699">
        <f t="shared" ref="C53" si="372">B53-B52</f>
        <v>0.43071878709308464</v>
      </c>
      <c r="D53" s="243">
        <f t="shared" ref="D53" si="373">ROUND((B53-B41)/B41*100,2)</f>
        <v>1.39</v>
      </c>
      <c r="E53" s="542">
        <f t="shared" ref="E53" si="374">AVERAGE(B51:B53)</f>
        <v>101.09200917488955</v>
      </c>
      <c r="F53" s="359">
        <f t="shared" ref="F53" si="375">E53-E52</f>
        <v>0.40083651270943221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結果表!M51</f>
        <v>101.29991799347958</v>
      </c>
      <c r="L53" s="527">
        <v>2</v>
      </c>
      <c r="M53" s="262">
        <f t="shared" ref="M53" si="379">B53</f>
        <v>101.52326495396505</v>
      </c>
      <c r="N53" s="220">
        <f t="shared" ref="N53" si="380">J53</f>
        <v>101.29991799347958</v>
      </c>
    </row>
    <row r="54" spans="1:14">
      <c r="A54" s="2232">
        <v>44621</v>
      </c>
      <c r="B54" s="2547">
        <f>結果表!E52</f>
        <v>101.8797646781927</v>
      </c>
      <c r="C54" s="699">
        <f t="shared" ref="C54" si="381">B54-B53</f>
        <v>0.3564997242276462</v>
      </c>
      <c r="D54" s="243">
        <f t="shared" ref="D54" si="382">ROUND((B54-B42)/B42*100,2)</f>
        <v>1.44</v>
      </c>
      <c r="E54" s="542">
        <f t="shared" ref="E54" si="383">AVERAGE(B52:B54)</f>
        <v>101.49852526634324</v>
      </c>
      <c r="F54" s="359">
        <f t="shared" ref="F54" si="384">E54-E53</f>
        <v>0.40651609145368184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結果表!M52</f>
        <v>101.47547896593338</v>
      </c>
      <c r="L54" s="527">
        <v>3</v>
      </c>
      <c r="M54" s="262">
        <f t="shared" ref="M54" si="388">B54</f>
        <v>101.8797646781927</v>
      </c>
      <c r="N54" s="220">
        <f t="shared" ref="N54" si="389">J54</f>
        <v>101.47547896593338</v>
      </c>
    </row>
    <row r="55" spans="1:14">
      <c r="A55" s="2232">
        <v>44652</v>
      </c>
      <c r="B55" s="2547">
        <f>結果表!E53</f>
        <v>102.11935161938035</v>
      </c>
      <c r="C55" s="699">
        <f t="shared" ref="C55" si="390">B55-B54</f>
        <v>0.23958694118765322</v>
      </c>
      <c r="D55" s="243">
        <f t="shared" ref="D55" si="391">ROUND((B55-B43)/B43*100,2)</f>
        <v>1.48</v>
      </c>
      <c r="E55" s="542">
        <f t="shared" ref="E55" si="392">AVERAGE(B53:B55)</f>
        <v>101.84079375051272</v>
      </c>
      <c r="F55" s="359">
        <f t="shared" ref="F55" si="393">E55-E54</f>
        <v>0.3422684841694803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結果表!M53</f>
        <v>101.6088698088948</v>
      </c>
      <c r="L55" s="527">
        <v>4</v>
      </c>
      <c r="M55" s="262">
        <f t="shared" ref="M55" si="397">B55</f>
        <v>102.11935161938035</v>
      </c>
      <c r="N55" s="220">
        <f t="shared" ref="N55" si="398">J55</f>
        <v>101.6088698088948</v>
      </c>
    </row>
    <row r="56" spans="1:14">
      <c r="A56" s="2232">
        <v>44682</v>
      </c>
      <c r="B56" s="2547">
        <f>結果表!E54</f>
        <v>102.22374701880132</v>
      </c>
      <c r="C56" s="699">
        <f t="shared" ref="C56" si="399">B56-B55</f>
        <v>0.10439539942096587</v>
      </c>
      <c r="D56" s="243">
        <f t="shared" ref="D56" si="400">ROUND((B56-B44)/B44*100,2)</f>
        <v>1.53</v>
      </c>
      <c r="E56" s="542">
        <f t="shared" ref="E56" si="401">AVERAGE(B54:B56)</f>
        <v>102.07428777212478</v>
      </c>
      <c r="F56" s="359">
        <f t="shared" ref="F56" si="402">E56-E55</f>
        <v>0.23349402161206001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結果表!M54</f>
        <v>101.6891311398398</v>
      </c>
      <c r="L56" s="527">
        <v>5</v>
      </c>
      <c r="M56" s="262">
        <f t="shared" ref="M56" si="406">B56</f>
        <v>102.22374701880132</v>
      </c>
      <c r="N56" s="220">
        <f t="shared" ref="N56" si="407">J56</f>
        <v>101.6891311398398</v>
      </c>
    </row>
    <row r="57" spans="1:14">
      <c r="A57" s="2232">
        <v>44713</v>
      </c>
      <c r="B57" s="2547">
        <f>結果表!E55</f>
        <v>102.2273189156231</v>
      </c>
      <c r="C57" s="699">
        <f t="shared" ref="C57:C58" si="408">B57-B56</f>
        <v>3.5718968217821612E-3</v>
      </c>
      <c r="D57" s="243">
        <f t="shared" ref="D57:D58" si="409">ROUND((B57-B45)/B45*100,2)</f>
        <v>1.62</v>
      </c>
      <c r="E57" s="542">
        <f t="shared" ref="E57:E58" si="410">AVERAGE(B55:B57)</f>
        <v>102.19013918460159</v>
      </c>
      <c r="F57" s="359">
        <f t="shared" ref="F57:F58" si="411">E57-E56</f>
        <v>0.11585141247681463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結果表!M55</f>
        <v>101.75721945644241</v>
      </c>
      <c r="L57" s="527">
        <v>6</v>
      </c>
      <c r="M57" s="262">
        <f t="shared" ref="M57:M58" si="415">B57</f>
        <v>102.2273189156231</v>
      </c>
      <c r="N57" s="220">
        <f t="shared" ref="N57:N58" si="416">J57</f>
        <v>101.75721945644241</v>
      </c>
    </row>
    <row r="58" spans="1:14">
      <c r="A58" s="2232">
        <v>44743</v>
      </c>
      <c r="B58" s="2547">
        <f>結果表!E56</f>
        <v>102.13265749723961</v>
      </c>
      <c r="C58" s="699">
        <f t="shared" si="408"/>
        <v>-9.4661418383495288E-2</v>
      </c>
      <c r="D58" s="243">
        <f t="shared" si="409"/>
        <v>1.73</v>
      </c>
      <c r="E58" s="542">
        <f t="shared" si="410"/>
        <v>102.19457447722135</v>
      </c>
      <c r="F58" s="359">
        <f t="shared" si="411"/>
        <v>4.4352926197603892E-3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結果表!M56</f>
        <v>101.77891861429906</v>
      </c>
      <c r="L58" s="527">
        <v>7</v>
      </c>
      <c r="M58" s="262">
        <f t="shared" si="415"/>
        <v>102.13265749723961</v>
      </c>
      <c r="N58" s="220">
        <f t="shared" si="416"/>
        <v>101.77891861429906</v>
      </c>
    </row>
    <row r="59" spans="1:14">
      <c r="A59" s="2232">
        <v>44774</v>
      </c>
      <c r="B59" s="2547">
        <f>結果表!E57</f>
        <v>101.92292887283327</v>
      </c>
      <c r="C59" s="699">
        <f t="shared" ref="C59" si="417">B59-B58</f>
        <v>-0.20972862440633833</v>
      </c>
      <c r="D59" s="243">
        <f t="shared" ref="D59" si="418">ROUND((B59-B47)/B47*100,2)</f>
        <v>1.76</v>
      </c>
      <c r="E59" s="542">
        <f t="shared" ref="E59" si="419">AVERAGE(B57:B59)</f>
        <v>102.09430176189865</v>
      </c>
      <c r="F59" s="359">
        <f t="shared" ref="F59" si="420">E59-E58</f>
        <v>-0.10027271532270277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結果表!M57</f>
        <v>101.71150599389755</v>
      </c>
      <c r="L59" s="529">
        <v>8</v>
      </c>
      <c r="M59" s="262">
        <f t="shared" ref="M59" si="424">B59</f>
        <v>101.92292887283327</v>
      </c>
      <c r="N59" s="220">
        <f t="shared" ref="N59" si="425">J59</f>
        <v>101.71150599389755</v>
      </c>
    </row>
    <row r="60" spans="1:14">
      <c r="A60" s="2232">
        <v>44805</v>
      </c>
      <c r="B60" s="2547">
        <f>結果表!E58</f>
        <v>101.56035012867981</v>
      </c>
      <c r="C60" s="699">
        <f t="shared" ref="C60" si="426">B60-B59</f>
        <v>-0.3625787441534527</v>
      </c>
      <c r="D60" s="243">
        <f t="shared" ref="D60" si="427">ROUND((B60-B48)/B48*100,2)</f>
        <v>1.54</v>
      </c>
      <c r="E60" s="542">
        <f t="shared" ref="E60" si="428">AVERAGE(B58:B60)</f>
        <v>101.87197883291758</v>
      </c>
      <c r="F60" s="359">
        <f t="shared" ref="F60" si="429">E60-E59</f>
        <v>-0.22232292898107175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結果表!M58</f>
        <v>101.53857826393687</v>
      </c>
      <c r="L60" s="529">
        <v>9</v>
      </c>
      <c r="M60" s="262">
        <f t="shared" ref="M60" si="433">B60</f>
        <v>101.56035012867981</v>
      </c>
      <c r="N60" s="220">
        <f t="shared" ref="N60" si="434">J60</f>
        <v>101.53857826393687</v>
      </c>
    </row>
    <row r="61" spans="1:14">
      <c r="A61" s="2232">
        <v>44835</v>
      </c>
      <c r="B61" s="2547">
        <f>結果表!E59</f>
        <v>101.10913843861776</v>
      </c>
      <c r="C61" s="699">
        <f t="shared" ref="C61" si="435">B61-B60</f>
        <v>-0.45121169006205264</v>
      </c>
      <c r="D61" s="243">
        <f t="shared" ref="D61" si="436">ROUND((B61-B49)/B49*100,2)</f>
        <v>1.02</v>
      </c>
      <c r="E61" s="542">
        <f t="shared" ref="E61" si="437">AVERAGE(B59:B61)</f>
        <v>101.53080581337696</v>
      </c>
      <c r="F61" s="359">
        <f t="shared" ref="F61" si="438">E61-E60</f>
        <v>-0.34117301954061929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結果表!M59</f>
        <v>101.29199002108028</v>
      </c>
      <c r="L61" s="529">
        <v>10</v>
      </c>
      <c r="M61" s="262">
        <f t="shared" ref="M61" si="442">B61</f>
        <v>101.10913843861776</v>
      </c>
      <c r="N61" s="220">
        <f t="shared" ref="N61" si="443">J61</f>
        <v>101.29199002108028</v>
      </c>
    </row>
    <row r="62" spans="1:14">
      <c r="A62" s="2232">
        <v>44866</v>
      </c>
      <c r="B62" s="2547">
        <f>結果表!E60</f>
        <v>100.62453836573872</v>
      </c>
      <c r="C62" s="699">
        <f t="shared" ref="C62" si="444">B62-B61</f>
        <v>-0.48460007287904716</v>
      </c>
      <c r="D62" s="243">
        <f t="shared" ref="D62" si="445">ROUND((B62-B50)/B50*100,2)</f>
        <v>0.3</v>
      </c>
      <c r="E62" s="542">
        <f t="shared" ref="E62" si="446">AVERAGE(B60:B62)</f>
        <v>101.09800897767877</v>
      </c>
      <c r="F62" s="359">
        <f t="shared" ref="F62" si="447">E62-E61</f>
        <v>-0.43279683569818417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結果表!M60</f>
        <v>101.07002393428773</v>
      </c>
      <c r="L62" s="528">
        <v>11</v>
      </c>
      <c r="M62" s="262">
        <f t="shared" ref="M62" si="451">B62</f>
        <v>100.62453836573872</v>
      </c>
      <c r="N62" s="220">
        <f t="shared" ref="N62" si="452">J62</f>
        <v>101.07002393428773</v>
      </c>
    </row>
    <row r="63" spans="1:14">
      <c r="A63" s="2549">
        <v>44896</v>
      </c>
      <c r="B63" s="2547">
        <f>結果表!E61</f>
        <v>100.10297504275492</v>
      </c>
      <c r="C63" s="930">
        <f t="shared" ref="C63:C64" si="453">B63-B62</f>
        <v>-0.52156332298379482</v>
      </c>
      <c r="D63" s="246">
        <f t="shared" ref="D63:D64" si="454">ROUND((B63-B51)/B51*100,2)</f>
        <v>-0.55000000000000004</v>
      </c>
      <c r="E63" s="551">
        <f t="shared" ref="E63:E64" si="455">AVERAGE(B61:B63)</f>
        <v>100.61221728237047</v>
      </c>
      <c r="F63" s="544">
        <f t="shared" ref="F63:F64" si="456">E63-E62</f>
        <v>-0.48579169530830768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結果表!M61</f>
        <v>100.82419964870051</v>
      </c>
      <c r="L63" s="532">
        <v>12</v>
      </c>
      <c r="M63" s="494">
        <f t="shared" ref="M63:M64" si="460">B63</f>
        <v>100.10297504275492</v>
      </c>
      <c r="N63" s="225">
        <f t="shared" ref="N63:N64" si="461">J63</f>
        <v>100.82419964870051</v>
      </c>
    </row>
    <row r="64" spans="1:14">
      <c r="A64" s="2231">
        <v>44927</v>
      </c>
      <c r="B64" s="2546">
        <f>結果表!E62</f>
        <v>99.598552266186189</v>
      </c>
      <c r="C64" s="735">
        <f t="shared" si="453"/>
        <v>-0.50442277656873102</v>
      </c>
      <c r="D64" s="547">
        <f t="shared" si="454"/>
        <v>-1.48</v>
      </c>
      <c r="E64" s="553">
        <f t="shared" si="455"/>
        <v>100.1086885582266</v>
      </c>
      <c r="F64" s="548">
        <f t="shared" si="456"/>
        <v>-0.50352872414386241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結果表!M62</f>
        <v>100.52273445065866</v>
      </c>
      <c r="L64" s="530" t="s">
        <v>1210</v>
      </c>
      <c r="M64" s="531">
        <f t="shared" si="460"/>
        <v>99.598552266186189</v>
      </c>
      <c r="N64" s="369">
        <f t="shared" si="461"/>
        <v>100.52273445065866</v>
      </c>
    </row>
    <row r="65" spans="1:14">
      <c r="A65" s="2232">
        <v>44958</v>
      </c>
      <c r="B65" s="2547">
        <f>結果表!E63</f>
        <v>99.218957199708996</v>
      </c>
      <c r="C65" s="699">
        <f t="shared" ref="C65" si="462">B65-B64</f>
        <v>-0.37959506647719365</v>
      </c>
      <c r="D65" s="52">
        <f t="shared" ref="D65" si="463">ROUND((B65-B53)/B53*100,2)</f>
        <v>-2.27</v>
      </c>
      <c r="E65" s="359">
        <f t="shared" ref="E65" si="464">AVERAGE(B63:B65)</f>
        <v>99.640161502883373</v>
      </c>
      <c r="F65" s="542">
        <f t="shared" ref="F65" si="465">E65-E64</f>
        <v>-0.46852705534323036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結果表!M63</f>
        <v>100.36196818713299</v>
      </c>
      <c r="L65" s="527">
        <v>2</v>
      </c>
      <c r="M65" s="262">
        <f t="shared" ref="M65" si="469">B65</f>
        <v>99.218957199708996</v>
      </c>
      <c r="N65" s="220">
        <f t="shared" ref="N65" si="470">J65</f>
        <v>100.36196818713299</v>
      </c>
    </row>
    <row r="66" spans="1:14">
      <c r="A66" s="2232">
        <v>44986</v>
      </c>
      <c r="B66" s="2547">
        <f>結果表!E64</f>
        <v>98.983595298148643</v>
      </c>
      <c r="C66" s="699">
        <f t="shared" ref="C66" si="471">B66-B65</f>
        <v>-0.23536190156035275</v>
      </c>
      <c r="D66" s="52">
        <f t="shared" ref="D66" si="472">ROUND((B66-B54)/B54*100,2)</f>
        <v>-2.84</v>
      </c>
      <c r="E66" s="359">
        <f t="shared" ref="E66" si="473">AVERAGE(B64:B66)</f>
        <v>99.267034921347943</v>
      </c>
      <c r="F66" s="542">
        <f t="shared" ref="F66" si="474">E66-E65</f>
        <v>-0.37312658153543055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結果表!M64</f>
        <v>100.37221092659381</v>
      </c>
      <c r="L66" s="527">
        <v>3</v>
      </c>
      <c r="M66" s="262">
        <f t="shared" ref="M66" si="478">B66</f>
        <v>98.983595298148643</v>
      </c>
      <c r="N66" s="220">
        <f t="shared" ref="N66" si="479">J66</f>
        <v>100.37221092659381</v>
      </c>
    </row>
    <row r="67" spans="1:14">
      <c r="A67" s="2232">
        <v>45017</v>
      </c>
      <c r="B67" s="2547">
        <f>結果表!E65</f>
        <v>98.861690939541106</v>
      </c>
      <c r="C67" s="699">
        <f t="shared" ref="C67" si="480">B67-B66</f>
        <v>-0.12190435860753723</v>
      </c>
      <c r="D67" s="52">
        <f t="shared" ref="D67" si="481">ROUND((B67-B55)/B55*100,2)</f>
        <v>-3.19</v>
      </c>
      <c r="E67" s="359">
        <f t="shared" ref="E67" si="482">AVERAGE(B65:B67)</f>
        <v>99.021414479132929</v>
      </c>
      <c r="F67" s="542">
        <f t="shared" ref="F67" si="483">E67-E66</f>
        <v>-0.24562044221501367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結果表!M65</f>
        <v>100.47289411653939</v>
      </c>
      <c r="L67" s="527">
        <v>4</v>
      </c>
      <c r="M67" s="262">
        <f t="shared" ref="M67" si="487">B67</f>
        <v>98.861690939541106</v>
      </c>
      <c r="N67" s="220">
        <f t="shared" ref="N67" si="488">J67</f>
        <v>100.47289411653939</v>
      </c>
    </row>
    <row r="68" spans="1:14">
      <c r="A68" s="2232">
        <v>45047</v>
      </c>
      <c r="B68" s="2547">
        <f>結果表!E66</f>
        <v>98.852031228794914</v>
      </c>
      <c r="C68" s="699">
        <f t="shared" ref="C68" si="489">B68-B67</f>
        <v>-9.6597107461917631E-3</v>
      </c>
      <c r="D68" s="52">
        <f t="shared" ref="D68" si="490">ROUND((B68-B56)/B56*100,2)</f>
        <v>-3.3</v>
      </c>
      <c r="E68" s="359">
        <f t="shared" ref="E68" si="491">AVERAGE(B66:B68)</f>
        <v>98.899105822161559</v>
      </c>
      <c r="F68" s="542">
        <f t="shared" ref="F68" si="492">E68-E67</f>
        <v>-0.12230865697137006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結果表!M66</f>
        <v>100.61263221154475</v>
      </c>
      <c r="L68" s="527">
        <v>5</v>
      </c>
      <c r="M68" s="262">
        <f t="shared" ref="M68" si="496">B68</f>
        <v>98.852031228794914</v>
      </c>
      <c r="N68" s="220">
        <f t="shared" ref="N68" si="497">J68</f>
        <v>100.61263221154475</v>
      </c>
    </row>
    <row r="69" spans="1:14">
      <c r="A69" s="2232">
        <v>45078</v>
      </c>
      <c r="B69" s="2547">
        <f>結果表!E67</f>
        <v>98.910466488814038</v>
      </c>
      <c r="C69" s="699">
        <f t="shared" ref="C69" si="498">B69-B68</f>
        <v>5.8435260019123803E-2</v>
      </c>
      <c r="D69" s="52">
        <f t="shared" ref="D69" si="499">ROUND((B69-B57)/B57*100,2)</f>
        <v>-3.24</v>
      </c>
      <c r="E69" s="359">
        <f t="shared" ref="E69" si="500">AVERAGE(B67:B69)</f>
        <v>98.874729552383357</v>
      </c>
      <c r="F69" s="542">
        <f t="shared" ref="F69" si="501">E69-E68</f>
        <v>-2.4376269778201731E-2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結果表!M67</f>
        <v>100.70256636330281</v>
      </c>
      <c r="L69" s="527">
        <v>6</v>
      </c>
      <c r="M69" s="262">
        <f t="shared" ref="M69" si="505">B69</f>
        <v>98.910466488814038</v>
      </c>
      <c r="N69" s="220">
        <f t="shared" ref="N69" si="506">J69</f>
        <v>100.70256636330281</v>
      </c>
    </row>
    <row r="70" spans="1:14">
      <c r="A70" s="2232">
        <v>45108</v>
      </c>
      <c r="B70" s="2547">
        <f>結果表!E68</f>
        <v>99.012806959712847</v>
      </c>
      <c r="C70" s="699">
        <f t="shared" ref="C70" si="507">B70-B69</f>
        <v>0.1023404708988096</v>
      </c>
      <c r="D70" s="52">
        <f t="shared" ref="D70" si="508">ROUND((B70-B58)/B58*100,2)</f>
        <v>-3.05</v>
      </c>
      <c r="E70" s="359">
        <f t="shared" ref="E70" si="509">AVERAGE(B68:B70)</f>
        <v>98.925101559107262</v>
      </c>
      <c r="F70" s="542">
        <f t="shared" ref="F70" si="510">E70-E69</f>
        <v>5.0372006723904406E-2</v>
      </c>
      <c r="G70" s="361">
        <f t="shared" ref="G70" si="511">IF(F70&lt;0,-1,1)</f>
        <v>1</v>
      </c>
      <c r="H70" s="360">
        <f t="shared" ref="H70" si="512">SUM(G68:G70)</f>
        <v>-1</v>
      </c>
      <c r="I70" s="2543" t="str">
        <f t="shared" ref="I70" si="513">IF(H70=-3,"悪化 ",IF(H70=3,"改善 "," ---"))</f>
        <v xml:space="preserve"> ---</v>
      </c>
      <c r="J70" s="2547">
        <f>結果表!M68</f>
        <v>100.71951559965221</v>
      </c>
      <c r="L70" s="527">
        <v>7</v>
      </c>
      <c r="M70" s="262">
        <f t="shared" ref="M70" si="514">B70</f>
        <v>99.012806959712847</v>
      </c>
      <c r="N70" s="220">
        <f t="shared" ref="N70" si="515">J70</f>
        <v>100.71951559965221</v>
      </c>
    </row>
    <row r="71" spans="1:14">
      <c r="A71" s="2232">
        <v>45139</v>
      </c>
      <c r="B71" s="2547">
        <f>結果表!E69</f>
        <v>99.168145167753906</v>
      </c>
      <c r="C71" s="699">
        <f t="shared" ref="C71" si="516">B71-B70</f>
        <v>0.15533820804105858</v>
      </c>
      <c r="D71" s="52">
        <f t="shared" ref="D71" si="517">ROUND((B71-B59)/B59*100,2)</f>
        <v>-2.7</v>
      </c>
      <c r="E71" s="359">
        <f t="shared" ref="E71" si="518">AVERAGE(B69:B71)</f>
        <v>99.030472872093597</v>
      </c>
      <c r="F71" s="542">
        <f t="shared" ref="F71" si="519">E71-E70</f>
        <v>0.1053713129863354</v>
      </c>
      <c r="G71" s="361">
        <f t="shared" ref="G71" si="520">IF(F71&lt;0,-1,1)</f>
        <v>1</v>
      </c>
      <c r="H71" s="360">
        <f t="shared" ref="H71" si="521">SUM(G69:G71)</f>
        <v>1</v>
      </c>
      <c r="I71" s="2543" t="str">
        <f t="shared" ref="I71" si="522">IF(H71=-3,"悪化 ",IF(H71=3,"改善 "," ---"))</f>
        <v xml:space="preserve"> ---</v>
      </c>
      <c r="J71" s="2547">
        <f>結果表!M69</f>
        <v>100.7724875690127</v>
      </c>
      <c r="L71" s="529">
        <v>8</v>
      </c>
      <c r="M71" s="262">
        <f t="shared" ref="M71" si="523">B71</f>
        <v>99.168145167753906</v>
      </c>
      <c r="N71" s="220">
        <f t="shared" ref="N71" si="524">J71</f>
        <v>100.7724875690127</v>
      </c>
    </row>
    <row r="72" spans="1:14">
      <c r="A72" s="2232">
        <v>45170</v>
      </c>
      <c r="B72" s="2547">
        <f>結果表!E70</f>
        <v>99.244885577244631</v>
      </c>
      <c r="C72" s="699">
        <f t="shared" ref="C72" si="525">B72-B71</f>
        <v>7.6740409490724915E-2</v>
      </c>
      <c r="D72" s="52">
        <f t="shared" ref="D72" si="526">ROUND((B72-B60)/B60*100,2)</f>
        <v>-2.2799999999999998</v>
      </c>
      <c r="E72" s="359">
        <f t="shared" ref="E72" si="527">AVERAGE(B70:B72)</f>
        <v>99.141945901570466</v>
      </c>
      <c r="F72" s="542">
        <f t="shared" ref="F72" si="528">E72-E71</f>
        <v>0.1114730294768691</v>
      </c>
      <c r="G72" s="361">
        <f t="shared" ref="G72" si="529">IF(F72&lt;0,-1,1)</f>
        <v>1</v>
      </c>
      <c r="H72" s="360">
        <f t="shared" ref="H72" si="530">SUM(G70:G72)</f>
        <v>3</v>
      </c>
      <c r="I72" s="2543" t="str">
        <f t="shared" ref="I72" si="531">IF(H72=-3,"悪化 ",IF(H72=3,"改善 "," ---"))</f>
        <v xml:space="preserve">改善 </v>
      </c>
      <c r="J72" s="2547">
        <f>結果表!M70</f>
        <v>100.7228869695011</v>
      </c>
      <c r="L72" s="529">
        <v>9</v>
      </c>
      <c r="M72" s="262">
        <f t="shared" ref="M72" si="532">B72</f>
        <v>99.244885577244631</v>
      </c>
      <c r="N72" s="220">
        <f t="shared" ref="N72" si="533">J72</f>
        <v>100.7228869695011</v>
      </c>
    </row>
    <row r="73" spans="1:14">
      <c r="A73" s="2232">
        <v>45200</v>
      </c>
      <c r="B73" s="2547">
        <f>結果表!E71</f>
        <v>99.259956998021508</v>
      </c>
      <c r="C73" s="699">
        <f t="shared" ref="C73" si="534">B73-B72</f>
        <v>1.5071420776877176E-2</v>
      </c>
      <c r="D73" s="52">
        <f t="shared" ref="D73" si="535">ROUND((B73-B61)/B61*100,2)</f>
        <v>-1.83</v>
      </c>
      <c r="E73" s="359">
        <f t="shared" ref="E73" si="536">AVERAGE(B71:B73)</f>
        <v>99.224329247673339</v>
      </c>
      <c r="F73" s="542">
        <f t="shared" ref="F73" si="537">E73-E72</f>
        <v>8.2383346102872679E-2</v>
      </c>
      <c r="G73" s="361">
        <f t="shared" ref="G73" si="538">IF(F73&lt;0,-1,1)</f>
        <v>1</v>
      </c>
      <c r="H73" s="360">
        <f t="shared" ref="H73" si="539">SUM(G71:G73)</f>
        <v>3</v>
      </c>
      <c r="I73" s="2543" t="str">
        <f t="shared" ref="I73" si="540">IF(H73=-3,"悪化 ",IF(H73=3,"改善 "," ---"))</f>
        <v xml:space="preserve">改善 </v>
      </c>
      <c r="J73" s="2547">
        <f>結果表!M71</f>
        <v>100.57139922887971</v>
      </c>
      <c r="L73" s="529">
        <v>10</v>
      </c>
      <c r="M73" s="262">
        <f t="shared" ref="M73" si="541">B73</f>
        <v>99.259956998021508</v>
      </c>
      <c r="N73" s="220">
        <f t="shared" ref="N73" si="542">J73</f>
        <v>100.57139922887971</v>
      </c>
    </row>
    <row r="74" spans="1:14">
      <c r="A74" s="2232">
        <v>45231</v>
      </c>
      <c r="B74" s="2547">
        <f>結果表!E72</f>
        <v>99.226987293186099</v>
      </c>
      <c r="C74" s="699">
        <f t="shared" ref="C74" si="543">B74-B73</f>
        <v>-3.2969704835409175E-2</v>
      </c>
      <c r="D74" s="52">
        <f t="shared" ref="D74" si="544">ROUND((B74-B62)/B62*100,2)</f>
        <v>-1.39</v>
      </c>
      <c r="E74" s="359">
        <f t="shared" ref="E74" si="545">AVERAGE(B72:B74)</f>
        <v>99.243943289484079</v>
      </c>
      <c r="F74" s="542">
        <f t="shared" ref="F74" si="546">E74-E73</f>
        <v>1.9614041810740446E-2</v>
      </c>
      <c r="G74" s="361">
        <f t="shared" ref="G74" si="547">IF(F74&lt;0,-1,1)</f>
        <v>1</v>
      </c>
      <c r="H74" s="360">
        <f t="shared" ref="H74" si="548">SUM(G72:G74)</f>
        <v>3</v>
      </c>
      <c r="I74" s="2543" t="str">
        <f t="shared" ref="I74" si="549">IF(H74=-3,"悪化 ",IF(H74=3,"改善 "," ---"))</f>
        <v xml:space="preserve">改善 </v>
      </c>
      <c r="J74" s="2547">
        <f>結果表!M72</f>
        <v>100.36122608415624</v>
      </c>
      <c r="L74" s="528">
        <v>11</v>
      </c>
      <c r="M74" s="262">
        <f t="shared" ref="M74" si="550">B74</f>
        <v>99.226987293186099</v>
      </c>
      <c r="N74" s="220">
        <f t="shared" ref="N74" si="551">J74</f>
        <v>100.36122608415624</v>
      </c>
    </row>
    <row r="75" spans="1:14">
      <c r="A75" s="2549">
        <v>45261</v>
      </c>
      <c r="B75" s="2548">
        <f>結果表!E73</f>
        <v>99.177288669194169</v>
      </c>
      <c r="C75" s="930">
        <f t="shared" ref="C75:C76" si="552">B75-B74</f>
        <v>-4.969862399192948E-2</v>
      </c>
      <c r="D75" s="550">
        <f t="shared" ref="D75:D76" si="553">ROUND((B75-B63)/B63*100,2)</f>
        <v>-0.92</v>
      </c>
      <c r="E75" s="544">
        <f t="shared" ref="E75:E76" si="554">AVERAGE(B73:B75)</f>
        <v>99.221410986800592</v>
      </c>
      <c r="F75" s="551">
        <f t="shared" ref="F75:F76" si="555">E75-E74</f>
        <v>-2.253230268348716E-2</v>
      </c>
      <c r="G75" s="545">
        <f t="shared" ref="G75:G76" si="556">IF(F75&lt;0,-1,1)</f>
        <v>-1</v>
      </c>
      <c r="H75" s="552">
        <f t="shared" ref="H75:H76" si="557">SUM(G73:G75)</f>
        <v>1</v>
      </c>
      <c r="I75" s="2545" t="str">
        <f t="shared" ref="I75:I76" si="558">IF(H75=-3,"悪化 ",IF(H75=3,"改善 "," ---"))</f>
        <v xml:space="preserve"> ---</v>
      </c>
      <c r="J75" s="2548">
        <f>結果表!M73</f>
        <v>100.03502194666243</v>
      </c>
      <c r="L75" s="532">
        <v>12</v>
      </c>
      <c r="M75" s="494">
        <f t="shared" ref="M75:M76" si="559">B75</f>
        <v>99.177288669194169</v>
      </c>
      <c r="N75" s="225">
        <f t="shared" ref="N75:N76" si="560">J75</f>
        <v>100.03502194666243</v>
      </c>
    </row>
    <row r="76" spans="1:14">
      <c r="A76" s="2231">
        <v>45292</v>
      </c>
      <c r="B76" s="2547">
        <f>結果表!E74</f>
        <v>99.160422181139623</v>
      </c>
      <c r="C76" s="735">
        <f t="shared" si="552"/>
        <v>-1.686648805454638E-2</v>
      </c>
      <c r="D76" s="547">
        <f t="shared" si="553"/>
        <v>-0.44</v>
      </c>
      <c r="E76" s="553">
        <f t="shared" si="554"/>
        <v>99.188232714506626</v>
      </c>
      <c r="F76" s="548">
        <f t="shared" si="555"/>
        <v>-3.3178272293966415E-2</v>
      </c>
      <c r="G76" s="554">
        <f t="shared" si="556"/>
        <v>-1</v>
      </c>
      <c r="H76" s="549">
        <f t="shared" si="557"/>
        <v>-1</v>
      </c>
      <c r="I76" s="2542" t="str">
        <f t="shared" si="558"/>
        <v xml:space="preserve"> ---</v>
      </c>
      <c r="J76" s="2547">
        <f>結果表!M74</f>
        <v>99.598920530976159</v>
      </c>
      <c r="L76" s="530" t="s">
        <v>1254</v>
      </c>
      <c r="M76" s="262">
        <f t="shared" si="559"/>
        <v>99.160422181139623</v>
      </c>
      <c r="N76" s="220">
        <f t="shared" si="560"/>
        <v>99.598920530976159</v>
      </c>
    </row>
    <row r="77" spans="1:14">
      <c r="A77" s="2232">
        <v>45323</v>
      </c>
      <c r="B77" s="2547">
        <f>結果表!E75</f>
        <v>99.311531163861673</v>
      </c>
      <c r="C77" s="699">
        <f t="shared" ref="C77" si="561">B77-B76</f>
        <v>0.1511089827220502</v>
      </c>
      <c r="D77" s="52">
        <f t="shared" ref="D77" si="562">ROUND((B77-B65)/B65*100,2)</f>
        <v>0.09</v>
      </c>
      <c r="E77" s="359">
        <f t="shared" ref="E77" si="563">AVERAGE(B75:B77)</f>
        <v>99.216414004731817</v>
      </c>
      <c r="F77" s="542">
        <f t="shared" ref="F77" si="564">E77-E76</f>
        <v>2.8181290225191447E-2</v>
      </c>
      <c r="G77" s="361">
        <f t="shared" ref="G77" si="565">IF(F77&lt;0,-1,1)</f>
        <v>1</v>
      </c>
      <c r="H77" s="360">
        <f t="shared" ref="H77" si="566">SUM(G75:G77)</f>
        <v>-1</v>
      </c>
      <c r="I77" s="2543" t="str">
        <f t="shared" ref="I77" si="567">IF(H77=-3,"悪化 ",IF(H77=3,"改善 "," ---"))</f>
        <v xml:space="preserve"> ---</v>
      </c>
      <c r="J77" s="2547">
        <f>結果表!M75</f>
        <v>99.16781592592784</v>
      </c>
      <c r="L77" s="527">
        <v>2</v>
      </c>
      <c r="M77" s="262">
        <f t="shared" ref="M77" si="568">B77</f>
        <v>99.311531163861673</v>
      </c>
      <c r="N77" s="220">
        <f t="shared" ref="N77" si="569">J77</f>
        <v>99.16781592592784</v>
      </c>
    </row>
    <row r="78" spans="1:14">
      <c r="A78" s="2232">
        <v>45352</v>
      </c>
      <c r="B78" s="2547">
        <f>結果表!E76</f>
        <v>99.605410592822622</v>
      </c>
      <c r="C78" s="699">
        <f t="shared" ref="C78" si="570">B78-B77</f>
        <v>0.29387942896094899</v>
      </c>
      <c r="D78" s="52">
        <f t="shared" ref="D78" si="571">ROUND((B78-B66)/B66*100,2)</f>
        <v>0.63</v>
      </c>
      <c r="E78" s="359">
        <f t="shared" ref="E78" si="572">AVERAGE(B76:B78)</f>
        <v>99.359121312607968</v>
      </c>
      <c r="F78" s="542">
        <f t="shared" ref="F78" si="573">E78-E77</f>
        <v>0.14270730787615094</v>
      </c>
      <c r="G78" s="361">
        <f t="shared" ref="G78" si="574">IF(F78&lt;0,-1,1)</f>
        <v>1</v>
      </c>
      <c r="H78" s="360">
        <f t="shared" ref="H78" si="575">SUM(G76:G78)</f>
        <v>1</v>
      </c>
      <c r="I78" s="2543" t="str">
        <f t="shared" ref="I78" si="576">IF(H78=-3,"悪化 ",IF(H78=3,"改善 "," ---"))</f>
        <v xml:space="preserve"> ---</v>
      </c>
      <c r="J78" s="2547">
        <f>結果表!M76</f>
        <v>98.901561988355468</v>
      </c>
      <c r="L78" s="527">
        <v>3</v>
      </c>
      <c r="M78" s="262">
        <f t="shared" ref="M78" si="577">B78</f>
        <v>99.605410592822622</v>
      </c>
      <c r="N78" s="220">
        <f t="shared" ref="N78" si="578">J78</f>
        <v>98.901561988355468</v>
      </c>
    </row>
    <row r="79" spans="1:14">
      <c r="A79" s="2232">
        <v>45383</v>
      </c>
      <c r="B79" s="2547">
        <f>結果表!E77</f>
        <v>100.00283381580195</v>
      </c>
      <c r="C79" s="699">
        <f t="shared" ref="C79" si="579">B79-B78</f>
        <v>0.39742322297932731</v>
      </c>
      <c r="D79" s="52">
        <f t="shared" ref="D79" si="580">ROUND((B79-B67)/B67*100,2)</f>
        <v>1.1499999999999999</v>
      </c>
      <c r="E79" s="359">
        <f t="shared" ref="E79" si="581">AVERAGE(B77:B79)</f>
        <v>99.639925190828762</v>
      </c>
      <c r="F79" s="542">
        <f t="shared" ref="F79" si="582">E79-E78</f>
        <v>0.28080387822079445</v>
      </c>
      <c r="G79" s="361">
        <f t="shared" ref="G79" si="583">IF(F79&lt;0,-1,1)</f>
        <v>1</v>
      </c>
      <c r="H79" s="360">
        <f t="shared" ref="H79" si="584">SUM(G77:G79)</f>
        <v>3</v>
      </c>
      <c r="I79" s="2543" t="str">
        <f t="shared" ref="I79" si="585">IF(H79=-3,"悪化 ",IF(H79=3,"改善 "," ---"))</f>
        <v xml:space="preserve">改善 </v>
      </c>
      <c r="J79" s="2547">
        <f>結果表!M77</f>
        <v>98.822987257426391</v>
      </c>
      <c r="L79" s="527">
        <v>4</v>
      </c>
      <c r="M79" s="262">
        <f t="shared" ref="M79" si="586">B79</f>
        <v>100.00283381580195</v>
      </c>
      <c r="N79" s="220">
        <f t="shared" ref="N79" si="587">J79</f>
        <v>98.822987257426391</v>
      </c>
    </row>
    <row r="80" spans="1:14">
      <c r="A80" s="2232">
        <v>45413</v>
      </c>
      <c r="B80" s="2547">
        <f>結果表!E78</f>
        <v>100.39600043984136</v>
      </c>
      <c r="C80" s="699">
        <f t="shared" ref="C80" si="588">B80-B79</f>
        <v>0.39316662403940938</v>
      </c>
      <c r="D80" s="52">
        <f t="shared" ref="D80" si="589">ROUND((B80-B68)/B68*100,2)</f>
        <v>1.56</v>
      </c>
      <c r="E80" s="359">
        <f t="shared" ref="E80" si="590">AVERAGE(B78:B80)</f>
        <v>100.00141494948865</v>
      </c>
      <c r="F80" s="542">
        <f t="shared" ref="F80" si="591">E80-E79</f>
        <v>0.36148975865988575</v>
      </c>
      <c r="G80" s="361">
        <f t="shared" ref="G80" si="592">IF(F80&lt;0,-1,1)</f>
        <v>1</v>
      </c>
      <c r="H80" s="360">
        <f t="shared" ref="H80" si="593">SUM(G78:G80)</f>
        <v>3</v>
      </c>
      <c r="I80" s="2543" t="str">
        <f t="shared" ref="I80" si="594">IF(H80=-3,"悪化 ",IF(H80=3,"改善 "," ---"))</f>
        <v xml:space="preserve">改善 </v>
      </c>
      <c r="J80" s="2547">
        <f>結果表!M78</f>
        <v>98.882702207318516</v>
      </c>
      <c r="L80" s="527">
        <v>5</v>
      </c>
      <c r="M80" s="262">
        <f t="shared" ref="M80" si="595">B80</f>
        <v>100.39600043984136</v>
      </c>
      <c r="N80" s="220">
        <f t="shared" ref="N80" si="596">J80</f>
        <v>98.882702207318516</v>
      </c>
    </row>
    <row r="81" spans="1:14">
      <c r="A81" s="2232">
        <v>45444</v>
      </c>
      <c r="B81" s="2547">
        <f>結果表!E79</f>
        <v>100.69656577844715</v>
      </c>
      <c r="C81" s="699">
        <f t="shared" ref="C81" si="597">B81-B80</f>
        <v>0.30056533860579293</v>
      </c>
      <c r="D81" s="52">
        <f t="shared" ref="D81" si="598">ROUND((B81-B69)/B69*100,2)</f>
        <v>1.81</v>
      </c>
      <c r="E81" s="359">
        <f t="shared" ref="E81" si="599">AVERAGE(B79:B81)</f>
        <v>100.36513334469682</v>
      </c>
      <c r="F81" s="542">
        <f t="shared" ref="F81" si="600">E81-E80</f>
        <v>0.36371839520816707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結果表!M79</f>
        <v>99.06390729572864</v>
      </c>
      <c r="L81" s="527">
        <v>6</v>
      </c>
      <c r="M81" s="262">
        <f t="shared" ref="M81" si="604">B81</f>
        <v>100.69656577844715</v>
      </c>
      <c r="N81" s="220">
        <f t="shared" ref="N81" si="605">J81</f>
        <v>99.06390729572864</v>
      </c>
    </row>
    <row r="82" spans="1:14">
      <c r="A82" s="2232">
        <v>45474</v>
      </c>
      <c r="B82" s="2547">
        <f>結果表!E80</f>
        <v>100.9250814733208</v>
      </c>
      <c r="C82" s="699">
        <f t="shared" ref="C82" si="606">B82-B81</f>
        <v>0.22851569487364998</v>
      </c>
      <c r="D82" s="52">
        <f t="shared" ref="D82" si="607">ROUND((B82-B70)/B70*100,2)</f>
        <v>1.93</v>
      </c>
      <c r="E82" s="359">
        <f t="shared" ref="E82" si="608">AVERAGE(B80:B82)</f>
        <v>100.67254923053645</v>
      </c>
      <c r="F82" s="542">
        <f t="shared" ref="F82" si="609">E82-E81</f>
        <v>0.30741588583963164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結果表!M80</f>
        <v>99.3473533694183</v>
      </c>
      <c r="L82" s="527">
        <v>7</v>
      </c>
      <c r="M82" s="262">
        <f t="shared" ref="M82" si="613">B82</f>
        <v>100.9250814733208</v>
      </c>
      <c r="N82" s="220">
        <f t="shared" ref="N82" si="614">J82</f>
        <v>99.3473533694183</v>
      </c>
    </row>
    <row r="83" spans="1:14">
      <c r="A83" s="2232">
        <v>45505</v>
      </c>
      <c r="B83" s="2547">
        <f>結果表!E81</f>
        <v>100.97620889802532</v>
      </c>
      <c r="C83" s="699">
        <f t="shared" ref="C83" si="615">B83-B82</f>
        <v>5.1127424704517921E-2</v>
      </c>
      <c r="D83" s="52">
        <f t="shared" ref="D83" si="616">ROUND((B83-B71)/B71*100,2)</f>
        <v>1.82</v>
      </c>
      <c r="E83" s="359">
        <f t="shared" ref="E83" si="617">AVERAGE(B81:B83)</f>
        <v>100.8659520499311</v>
      </c>
      <c r="F83" s="542">
        <f t="shared" ref="F83" si="618">E83-E82</f>
        <v>0.19340281939464887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結果表!M81</f>
        <v>99.663835057084981</v>
      </c>
      <c r="L83" s="529">
        <v>8</v>
      </c>
      <c r="M83" s="262">
        <f t="shared" ref="M83" si="622">B83</f>
        <v>100.97620889802532</v>
      </c>
      <c r="N83" s="220">
        <f t="shared" ref="N83" si="623">J83</f>
        <v>99.663835057084981</v>
      </c>
    </row>
    <row r="84" spans="1:14">
      <c r="A84" s="2232">
        <v>45536</v>
      </c>
      <c r="B84" s="2547">
        <f>結果表!E82</f>
        <v>100.90235302312917</v>
      </c>
      <c r="C84" s="699">
        <f t="shared" ref="C84" si="624">B84-B83</f>
        <v>-7.385587489615375E-2</v>
      </c>
      <c r="D84" s="52">
        <f t="shared" ref="D84" si="625">ROUND((B84-B72)/B72*100,2)</f>
        <v>1.67</v>
      </c>
      <c r="E84" s="359">
        <f t="shared" ref="E84" si="626">AVERAGE(B82:B84)</f>
        <v>100.93454779815845</v>
      </c>
      <c r="F84" s="542">
        <f t="shared" ref="F84" si="627">E84-E83</f>
        <v>6.859574822735226E-2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結果表!M82</f>
        <v>99.962349772712287</v>
      </c>
      <c r="L84" s="529">
        <v>9</v>
      </c>
      <c r="M84" s="262">
        <f t="shared" ref="M84" si="631">B84</f>
        <v>100.90235302312917</v>
      </c>
      <c r="N84" s="220">
        <f t="shared" ref="N84" si="632">J84</f>
        <v>99.962349772712287</v>
      </c>
    </row>
    <row r="85" spans="1:14">
      <c r="A85" s="2232">
        <v>45566</v>
      </c>
      <c r="B85" s="2547">
        <f>結果表!E83</f>
        <v>100.76300519827313</v>
      </c>
      <c r="C85" s="699">
        <f t="shared" ref="C85" si="633">B85-B84</f>
        <v>-0.13934782485603137</v>
      </c>
      <c r="D85" s="52">
        <f t="shared" ref="D85" si="634">ROUND((B85-B73)/B73*100,2)</f>
        <v>1.51</v>
      </c>
      <c r="E85" s="359">
        <f t="shared" ref="E85" si="635">AVERAGE(B83:B85)</f>
        <v>100.88052237314253</v>
      </c>
      <c r="F85" s="542">
        <f t="shared" ref="F85" si="636">E85-E84</f>
        <v>-5.4025425015922224E-2</v>
      </c>
      <c r="G85" s="361">
        <f t="shared" ref="G85" si="637">IF(F85&lt;0,-1,1)</f>
        <v>-1</v>
      </c>
      <c r="H85" s="360">
        <f t="shared" ref="H85" si="638">SUM(G83:G85)</f>
        <v>1</v>
      </c>
      <c r="I85" s="2543" t="str">
        <f t="shared" ref="I85" si="639">IF(H85=-3,"悪化 ",IF(H85=3,"改善 "," ---"))</f>
        <v xml:space="preserve"> ---</v>
      </c>
      <c r="J85" s="2547">
        <f>結果表!M83</f>
        <v>100.24079118580755</v>
      </c>
      <c r="L85" s="529">
        <v>10</v>
      </c>
      <c r="M85" s="262">
        <f t="shared" ref="M85" si="640">B85</f>
        <v>100.76300519827313</v>
      </c>
      <c r="N85" s="220">
        <f t="shared" ref="N85" si="641">J85</f>
        <v>100.24079118580755</v>
      </c>
    </row>
    <row r="86" spans="1:14">
      <c r="A86" s="2232">
        <v>45597</v>
      </c>
      <c r="B86" s="2547">
        <f>結果表!E84</f>
        <v>100.52963089256151</v>
      </c>
      <c r="C86" s="699">
        <f t="shared" ref="C86" si="642">B86-B85</f>
        <v>-0.23337430571162088</v>
      </c>
      <c r="D86" s="52">
        <f t="shared" ref="D86" si="643">ROUND((B86-B74)/B74*100,2)</f>
        <v>1.31</v>
      </c>
      <c r="E86" s="359">
        <f t="shared" ref="E86" si="644">AVERAGE(B84:B86)</f>
        <v>100.73166303798793</v>
      </c>
      <c r="F86" s="542">
        <f t="shared" ref="F86" si="645">E86-E85</f>
        <v>-0.14885933515459726</v>
      </c>
      <c r="G86" s="361">
        <f t="shared" ref="G86" si="646">IF(F86&lt;0,-1,1)</f>
        <v>-1</v>
      </c>
      <c r="H86" s="360">
        <f t="shared" ref="H86" si="647">SUM(G84:G86)</f>
        <v>-1</v>
      </c>
      <c r="I86" s="2543" t="str">
        <f t="shared" ref="I86" si="648">IF(H86=-3,"悪化 ",IF(H86=3,"改善 "," ---"))</f>
        <v xml:space="preserve"> ---</v>
      </c>
      <c r="J86" s="2547">
        <f>結果表!M84</f>
        <v>100.32797456854057</v>
      </c>
      <c r="L86" s="528">
        <v>11</v>
      </c>
      <c r="M86" s="262">
        <f t="shared" ref="M86" si="649">B86</f>
        <v>100.52963089256151</v>
      </c>
      <c r="N86" s="220">
        <f t="shared" ref="N86" si="650">J86</f>
        <v>100.32797456854057</v>
      </c>
    </row>
    <row r="87" spans="1:14">
      <c r="A87" s="2549">
        <v>45627</v>
      </c>
      <c r="B87" s="2547">
        <f>結果表!E85</f>
        <v>100.28670643175272</v>
      </c>
      <c r="C87" s="699">
        <f t="shared" ref="C87" si="651">B87-B86</f>
        <v>-0.24292446080879415</v>
      </c>
      <c r="D87" s="52">
        <f t="shared" ref="D87" si="652">ROUND((B87-B75)/B75*100,2)</f>
        <v>1.1200000000000001</v>
      </c>
      <c r="E87" s="359">
        <f t="shared" ref="E87" si="653">AVERAGE(B85:B87)</f>
        <v>100.52644750752911</v>
      </c>
      <c r="F87" s="542">
        <f t="shared" ref="F87" si="654">E87-E86</f>
        <v>-0.20521553045881546</v>
      </c>
      <c r="G87" s="361">
        <f t="shared" ref="G87" si="655">IF(F87&lt;0,-1,1)</f>
        <v>-1</v>
      </c>
      <c r="H87" s="360">
        <f t="shared" ref="H87" si="656">SUM(G85:G87)</f>
        <v>-3</v>
      </c>
      <c r="I87" s="2543" t="str">
        <f t="shared" ref="I87" si="657">IF(H87=-3,"悪化 ",IF(H87=3,"改善 "," ---"))</f>
        <v xml:space="preserve">悪化 </v>
      </c>
      <c r="J87" s="2547">
        <f>結果表!M85</f>
        <v>100.28113520949367</v>
      </c>
      <c r="L87" s="532">
        <v>12</v>
      </c>
      <c r="M87" s="494">
        <f t="shared" ref="M87" si="658">B87</f>
        <v>100.28670643175272</v>
      </c>
      <c r="N87" s="225">
        <f t="shared" ref="N87" si="659">J87</f>
        <v>100.28113520949367</v>
      </c>
    </row>
    <row r="88" spans="1:14">
      <c r="A88" s="2231">
        <v>45658</v>
      </c>
      <c r="B88" s="2665">
        <f>結果表!E86</f>
        <v>100.05701890090187</v>
      </c>
      <c r="C88" s="245">
        <f t="shared" ref="C88" si="660">B88-B87</f>
        <v>-0.22968753085085325</v>
      </c>
      <c r="D88" s="547">
        <f t="shared" ref="D88" si="661">ROUND((B88-B76)/B76*100,2)</f>
        <v>0.9</v>
      </c>
      <c r="E88" s="553">
        <f t="shared" ref="E88" si="662">AVERAGE(B86:B88)</f>
        <v>100.29111874173871</v>
      </c>
      <c r="F88" s="548">
        <f t="shared" ref="F88" si="663">E88-E87</f>
        <v>-0.23532876579039907</v>
      </c>
      <c r="G88" s="554">
        <f t="shared" ref="G88" si="664">IF(F88&lt;0,-1,1)</f>
        <v>-1</v>
      </c>
      <c r="H88" s="549">
        <f t="shared" ref="H88" si="665">SUM(G86:G88)</f>
        <v>-3</v>
      </c>
      <c r="I88" s="524" t="str">
        <f t="shared" ref="I88" si="666">IF(H88=-3,"悪化 ",IF(H88=3,"改善 "," ---"))</f>
        <v xml:space="preserve">悪化 </v>
      </c>
      <c r="J88" s="2637">
        <f>結果表!M86</f>
        <v>100.16637404300552</v>
      </c>
      <c r="L88" s="530" t="s">
        <v>1463</v>
      </c>
      <c r="M88" s="262">
        <f t="shared" ref="M88" si="667">B88</f>
        <v>100.05701890090187</v>
      </c>
      <c r="N88" s="220">
        <f t="shared" ref="N88" si="668">J88</f>
        <v>100.16637404300552</v>
      </c>
    </row>
    <row r="89" spans="1:14">
      <c r="A89" s="2232">
        <v>45689</v>
      </c>
      <c r="B89" s="2666">
        <f>結果表!E87</f>
        <v>99.880524281475672</v>
      </c>
      <c r="C89" s="243">
        <f t="shared" ref="C89" si="669">B89-B88</f>
        <v>-0.17649461942619382</v>
      </c>
      <c r="D89" s="52">
        <f t="shared" ref="D89" si="670">ROUND((B89-B77)/B77*100,2)</f>
        <v>0.56999999999999995</v>
      </c>
      <c r="E89" s="359">
        <f t="shared" ref="E89" si="671">AVERAGE(B87:B89)</f>
        <v>100.07474987137675</v>
      </c>
      <c r="F89" s="542">
        <f t="shared" ref="F89" si="672">E89-E88</f>
        <v>-0.21636887036196129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638">
        <f>結果表!M87</f>
        <v>100.0575312244984</v>
      </c>
      <c r="L89" s="527">
        <v>2</v>
      </c>
      <c r="M89" s="262">
        <f t="shared" ref="M89" si="676">B89</f>
        <v>99.880524281475672</v>
      </c>
      <c r="N89" s="220">
        <f t="shared" ref="N89" si="677">J89</f>
        <v>100.0575312244984</v>
      </c>
    </row>
    <row r="90" spans="1:14">
      <c r="A90" s="2232">
        <v>45717</v>
      </c>
      <c r="B90" s="2666">
        <f>結果表!E88</f>
        <v>99.788857126075342</v>
      </c>
      <c r="C90" s="243">
        <f t="shared" ref="C90" si="678">B90-B89</f>
        <v>-9.1667155400330103E-2</v>
      </c>
      <c r="D90" s="52">
        <f t="shared" ref="D90" si="679">ROUND((B90-B78)/B78*100,2)</f>
        <v>0.18</v>
      </c>
      <c r="E90" s="359">
        <f t="shared" ref="E90" si="680">AVERAGE(B88:B90)</f>
        <v>99.908800102817622</v>
      </c>
      <c r="F90" s="542">
        <f t="shared" ref="F90" si="681">E90-E89</f>
        <v>-0.16594976855913046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38">
        <f>結果表!M88</f>
        <v>99.918060053645661</v>
      </c>
      <c r="L90" s="527">
        <v>3</v>
      </c>
      <c r="M90" s="262">
        <f t="shared" ref="M90" si="685">B90</f>
        <v>99.788857126075342</v>
      </c>
      <c r="N90" s="220">
        <f t="shared" ref="N90" si="686">J90</f>
        <v>99.918060053645661</v>
      </c>
    </row>
    <row r="91" spans="1:14">
      <c r="A91" s="2232">
        <v>45748</v>
      </c>
      <c r="B91" s="2666">
        <f>結果表!E89</f>
        <v>99.871988184355772</v>
      </c>
      <c r="C91" s="243">
        <f t="shared" ref="C91" si="687">B91-B90</f>
        <v>8.3131058280429215E-2</v>
      </c>
      <c r="D91" s="52">
        <f t="shared" ref="D91" si="688">ROUND((B91-B79)/B79*100,2)</f>
        <v>-0.13</v>
      </c>
      <c r="E91" s="359">
        <f t="shared" ref="E91" si="689">AVERAGE(B89:B91)</f>
        <v>99.847123197302267</v>
      </c>
      <c r="F91" s="542">
        <f t="shared" ref="F91" si="690">E91-E90</f>
        <v>-6.1676905515355429E-2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8">
        <f>結果表!M89</f>
        <v>99.884924015039402</v>
      </c>
      <c r="L91" s="527">
        <v>4</v>
      </c>
      <c r="M91" s="262">
        <f t="shared" ref="M91" si="694">B91</f>
        <v>99.871988184355772</v>
      </c>
      <c r="N91" s="220">
        <f t="shared" ref="N91" si="695">J91</f>
        <v>99.884924015039402</v>
      </c>
    </row>
    <row r="92" spans="1:14">
      <c r="A92" s="2232">
        <v>45778</v>
      </c>
      <c r="B92" s="2666">
        <f>結果表!E90</f>
        <v>100.04134238873435</v>
      </c>
      <c r="C92" s="243">
        <f t="shared" ref="C92" si="696">B92-B91</f>
        <v>0.16935420437857829</v>
      </c>
      <c r="D92" s="52">
        <f t="shared" ref="D92" si="697">ROUND((B92-B80)/B80*100,2)</f>
        <v>-0.35</v>
      </c>
      <c r="E92" s="359">
        <f t="shared" ref="E92" si="698">AVERAGE(B90:B92)</f>
        <v>99.900729233055145</v>
      </c>
      <c r="F92" s="542">
        <f t="shared" ref="F92" si="699">E92-E91</f>
        <v>5.3606035752878256E-2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38">
        <f>結果表!M90</f>
        <v>99.927281411605279</v>
      </c>
      <c r="L92" s="527">
        <v>5</v>
      </c>
      <c r="M92" s="262">
        <f t="shared" ref="M92" si="703">B92</f>
        <v>100.04134238873435</v>
      </c>
      <c r="N92" s="220">
        <f t="shared" ref="N92" si="704">J92</f>
        <v>99.927281411605279</v>
      </c>
    </row>
    <row r="93" spans="1:14">
      <c r="A93" s="2232">
        <v>45809</v>
      </c>
      <c r="B93" s="2666">
        <f>結果表!E91</f>
        <v>100.16218579027309</v>
      </c>
      <c r="C93" s="243">
        <f t="shared" ref="C93" si="705">B93-B92</f>
        <v>0.12084340153873541</v>
      </c>
      <c r="D93" s="52">
        <f t="shared" ref="D93" si="706">ROUND((B93-B81)/B81*100,2)</f>
        <v>-0.53</v>
      </c>
      <c r="E93" s="359">
        <f t="shared" ref="E93" si="707">AVERAGE(B91:B93)</f>
        <v>100.02517212112106</v>
      </c>
      <c r="F93" s="542">
        <f t="shared" ref="F93" si="708">E93-E92</f>
        <v>0.1244428880659143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38">
        <f>結果表!M91</f>
        <v>99.95532465262842</v>
      </c>
      <c r="L93" s="527">
        <v>6</v>
      </c>
      <c r="M93" s="262">
        <f t="shared" ref="M93" si="712">B93</f>
        <v>100.16218579027309</v>
      </c>
      <c r="N93" s="220">
        <f t="shared" ref="N93" si="713">J93</f>
        <v>99.95532465262842</v>
      </c>
    </row>
    <row r="94" spans="1:14">
      <c r="A94" s="2232">
        <v>45839</v>
      </c>
      <c r="B94" s="2666">
        <f>結果表!E92</f>
        <v>100.15024733221148</v>
      </c>
      <c r="C94" s="243">
        <f t="shared" ref="C94" si="714">B94-B93</f>
        <v>-1.1938458061607093E-2</v>
      </c>
      <c r="D94" s="52">
        <f t="shared" ref="D94" si="715">ROUND((B94-B82)/B82*100,2)</f>
        <v>-0.77</v>
      </c>
      <c r="E94" s="359">
        <f t="shared" ref="E94" si="716">AVERAGE(B92:B94)</f>
        <v>100.11792517040631</v>
      </c>
      <c r="F94" s="542">
        <f t="shared" ref="F94" si="717">E94-E93</f>
        <v>9.2753049285249745E-2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38">
        <f>結果表!M92</f>
        <v>99.857808427138934</v>
      </c>
      <c r="L94" s="527">
        <v>7</v>
      </c>
      <c r="M94" s="262">
        <f t="shared" ref="M94" si="721">B94</f>
        <v>100.15024733221148</v>
      </c>
      <c r="N94" s="220">
        <f t="shared" ref="N94" si="722">J94</f>
        <v>99.857808427138934</v>
      </c>
    </row>
    <row r="95" spans="1:14">
      <c r="A95" s="2232">
        <v>45870</v>
      </c>
      <c r="B95" s="2666">
        <f>結果表!E93</f>
        <v>100.0550059489606</v>
      </c>
      <c r="C95" s="243">
        <f>B95-B94</f>
        <v>-9.5241383250879608E-2</v>
      </c>
      <c r="D95" s="52">
        <f>ROUND((B95-B83)/B83*100,2)</f>
        <v>-0.91</v>
      </c>
      <c r="E95" s="359">
        <f>AVERAGE(B93:B95)</f>
        <v>100.12247969048171</v>
      </c>
      <c r="F95" s="542">
        <f>E95-E94</f>
        <v>4.5545200754020243E-3</v>
      </c>
      <c r="G95" s="361">
        <f t="shared" ref="G95" si="723">IF(F95&lt;0,-1,1)</f>
        <v>1</v>
      </c>
      <c r="H95" s="360">
        <f>SUM(G93:G95)</f>
        <v>3</v>
      </c>
      <c r="I95" s="514" t="str">
        <f t="shared" ref="I95" si="724">IF(H95=-3,"悪化 ",IF(H95=3,"改善 "," ---"))</f>
        <v xml:space="preserve">改善 </v>
      </c>
      <c r="J95" s="2638">
        <f>結果表!M93</f>
        <v>99.777450274325105</v>
      </c>
      <c r="L95" s="529">
        <v>8</v>
      </c>
      <c r="M95" s="262">
        <f>B95</f>
        <v>100.0550059489606</v>
      </c>
      <c r="N95" s="220">
        <f>J95</f>
        <v>99.777450274325105</v>
      </c>
    </row>
    <row r="96" spans="1:14">
      <c r="A96" s="2232">
        <v>45901</v>
      </c>
      <c r="B96" s="2666">
        <f>結果表!E94</f>
        <v>100.01610108253558</v>
      </c>
      <c r="C96" s="243">
        <f>B96-B95</f>
        <v>-3.8904866425014006E-2</v>
      </c>
      <c r="D96" s="52">
        <f>ROUND((B96-B84)/B84*100,2)</f>
        <v>-0.88</v>
      </c>
      <c r="E96" s="359">
        <f>AVERAGE(B94:B96)</f>
        <v>100.07378478790254</v>
      </c>
      <c r="F96" s="542">
        <f>E96-E95</f>
        <v>-4.8694902579171639E-2</v>
      </c>
      <c r="G96" s="361">
        <f t="shared" ref="G96" si="725">IF(F96&lt;0,-1,1)</f>
        <v>-1</v>
      </c>
      <c r="H96" s="360">
        <f>SUM(G94:G96)</f>
        <v>1</v>
      </c>
      <c r="I96" s="514" t="str">
        <f t="shared" ref="I96" si="726">IF(H96=-3,"悪化 ",IF(H96=3,"改善 "," ---"))</f>
        <v xml:space="preserve"> ---</v>
      </c>
      <c r="J96" s="2638">
        <f>結果表!M94</f>
        <v>99.81361331554595</v>
      </c>
      <c r="L96" s="529">
        <v>9</v>
      </c>
      <c r="M96" s="262">
        <f>B96</f>
        <v>100.01610108253558</v>
      </c>
      <c r="N96" s="220">
        <f>J96</f>
        <v>99.81361331554595</v>
      </c>
    </row>
    <row r="97" spans="1:14">
      <c r="A97" s="2232">
        <v>45931</v>
      </c>
      <c r="B97" s="2666">
        <f>結果表!E95</f>
        <v>99.999280500644687</v>
      </c>
      <c r="C97" s="243">
        <f>B97-B96</f>
        <v>-1.6820581890897301E-2</v>
      </c>
      <c r="D97" s="52">
        <f>ROUND((B97-B85)/B85*100,2)</f>
        <v>-0.76</v>
      </c>
      <c r="E97" s="359">
        <f>AVERAGE(B95:B97)</f>
        <v>100.02346251071363</v>
      </c>
      <c r="F97" s="542">
        <f>E97-E96</f>
        <v>-5.0322277188911357E-2</v>
      </c>
      <c r="G97" s="361">
        <f t="shared" ref="G97" si="727">IF(F97&lt;0,-1,1)</f>
        <v>-1</v>
      </c>
      <c r="H97" s="360">
        <f>SUM(G95:G97)</f>
        <v>-1</v>
      </c>
      <c r="I97" s="514" t="str">
        <f t="shared" ref="I97" si="728">IF(H97=-3,"悪化 ",IF(H97=3,"改善 "," ---"))</f>
        <v xml:space="preserve"> ---</v>
      </c>
      <c r="J97" s="2638">
        <f>結果表!M95</f>
        <v>99.891578291841512</v>
      </c>
      <c r="L97" s="529">
        <v>10</v>
      </c>
      <c r="M97" s="262">
        <f>B97</f>
        <v>99.999280500644687</v>
      </c>
      <c r="N97" s="220">
        <f>J97</f>
        <v>99.891578291841512</v>
      </c>
    </row>
    <row r="98" spans="1:14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497</v>
      </c>
      <c r="C2" s="2551"/>
      <c r="D2" s="2551"/>
      <c r="E2" s="2552"/>
      <c r="F2" s="2552"/>
      <c r="G2" s="2552"/>
      <c r="H2" s="2552"/>
      <c r="I2" s="2553"/>
      <c r="J2" s="2553" t="s">
        <v>498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80" t="s">
        <v>65</v>
      </c>
      <c r="H3" s="2891"/>
      <c r="I3" s="2781"/>
      <c r="J3" s="2562"/>
      <c r="L3" s="526" t="s">
        <v>352</v>
      </c>
      <c r="M3" s="526" t="s">
        <v>703</v>
      </c>
      <c r="N3" s="526" t="s">
        <v>704</v>
      </c>
    </row>
    <row r="4" spans="1:14">
      <c r="A4" s="2231">
        <v>43101</v>
      </c>
      <c r="B4" s="2546">
        <f>結果表!F2</f>
        <v>98.76048213027336</v>
      </c>
      <c r="C4" s="735"/>
      <c r="D4" s="547"/>
      <c r="E4" s="553">
        <f>AVERAGE(B4:B4)</f>
        <v>98.76048213027336</v>
      </c>
      <c r="F4" s="548"/>
      <c r="G4" s="554"/>
      <c r="H4" s="549"/>
      <c r="I4" s="2542"/>
      <c r="J4" s="2546">
        <f>結果表!N2</f>
        <v>98.767131343251179</v>
      </c>
      <c r="L4" s="527" t="s">
        <v>713</v>
      </c>
      <c r="M4" s="262">
        <f t="shared" ref="M4:M7" si="0">B4</f>
        <v>98.76048213027336</v>
      </c>
      <c r="N4" s="220">
        <f t="shared" ref="N4:N7" si="1">J4</f>
        <v>98.767131343251179</v>
      </c>
    </row>
    <row r="5" spans="1:14">
      <c r="A5" s="2232">
        <v>43132</v>
      </c>
      <c r="B5" s="2547">
        <f>結果表!F3</f>
        <v>99.121884303408223</v>
      </c>
      <c r="C5" s="699">
        <f t="shared" ref="C5" si="2">B5-B4</f>
        <v>0.36140217313486289</v>
      </c>
      <c r="D5" s="52"/>
      <c r="E5" s="359">
        <f>AVERAGE(B4:B5)</f>
        <v>98.941183216840784</v>
      </c>
      <c r="F5" s="542">
        <f t="shared" ref="F5" si="3">E5-E4</f>
        <v>0.18070108656742434</v>
      </c>
      <c r="G5" s="361">
        <f t="shared" ref="G5" si="4">IF(F5&lt;0,-1,1)</f>
        <v>1</v>
      </c>
      <c r="H5" s="360"/>
      <c r="I5" s="2543"/>
      <c r="J5" s="2547">
        <f>結果表!N3</f>
        <v>99.192343524290578</v>
      </c>
      <c r="L5" s="527">
        <v>2</v>
      </c>
      <c r="M5" s="262">
        <f t="shared" si="0"/>
        <v>99.121884303408223</v>
      </c>
      <c r="N5" s="220">
        <f t="shared" si="1"/>
        <v>99.192343524290578</v>
      </c>
    </row>
    <row r="6" spans="1:14">
      <c r="A6" s="2232">
        <v>43160</v>
      </c>
      <c r="B6" s="2547">
        <f>結果表!F4</f>
        <v>99.464373282236579</v>
      </c>
      <c r="C6" s="699">
        <f t="shared" ref="C6" si="5">B6-B5</f>
        <v>0.34248897882835649</v>
      </c>
      <c r="D6" s="52"/>
      <c r="E6" s="359">
        <f t="shared" ref="E6" si="6">AVERAGE(B4:B6)</f>
        <v>99.115579905306049</v>
      </c>
      <c r="F6" s="542">
        <f t="shared" ref="F6" si="7">E6-E5</f>
        <v>0.17439668846526502</v>
      </c>
      <c r="G6" s="361">
        <f t="shared" ref="G6" si="8">IF(F6&lt;0,-1,1)</f>
        <v>1</v>
      </c>
      <c r="H6" s="360"/>
      <c r="I6" s="2543"/>
      <c r="J6" s="2547">
        <f>結果表!N4</f>
        <v>99.614155566040836</v>
      </c>
      <c r="L6" s="527">
        <v>3</v>
      </c>
      <c r="M6" s="262">
        <f t="shared" si="0"/>
        <v>99.464373282236579</v>
      </c>
      <c r="N6" s="220">
        <f t="shared" si="1"/>
        <v>99.614155566040836</v>
      </c>
    </row>
    <row r="7" spans="1:14">
      <c r="A7" s="2232">
        <v>43191</v>
      </c>
      <c r="B7" s="2547">
        <f>結果表!F5</f>
        <v>99.770547496826666</v>
      </c>
      <c r="C7" s="699">
        <f t="shared" ref="C7" si="9">B7-B6</f>
        <v>0.30617421459008654</v>
      </c>
      <c r="D7" s="52"/>
      <c r="E7" s="359">
        <f t="shared" ref="E7" si="10">AVERAGE(B5:B7)</f>
        <v>99.452268360823822</v>
      </c>
      <c r="F7" s="542">
        <f t="shared" ref="F7" si="11">E7-E6</f>
        <v>0.33668845551777338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結果表!N5</f>
        <v>99.999364717999043</v>
      </c>
      <c r="L7" s="527">
        <v>4</v>
      </c>
      <c r="M7" s="262">
        <f t="shared" si="0"/>
        <v>99.770547496826666</v>
      </c>
      <c r="N7" s="220">
        <f t="shared" si="1"/>
        <v>99.999364717999043</v>
      </c>
    </row>
    <row r="8" spans="1:14">
      <c r="A8" s="2232">
        <v>43221</v>
      </c>
      <c r="B8" s="2547">
        <f>結果表!F6</f>
        <v>100.03413283215563</v>
      </c>
      <c r="C8" s="699">
        <f t="shared" ref="C8" si="15">B8-B7</f>
        <v>0.26358533532896899</v>
      </c>
      <c r="D8" s="52"/>
      <c r="E8" s="359">
        <f t="shared" ref="E8" si="16">AVERAGE(B6:B8)</f>
        <v>99.756351203739641</v>
      </c>
      <c r="F8" s="542">
        <f t="shared" ref="F8" si="17">E8-E7</f>
        <v>0.30408284291581822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結果表!N6</f>
        <v>100.33549250593772</v>
      </c>
      <c r="L8" s="527">
        <v>5</v>
      </c>
      <c r="M8" s="262">
        <f t="shared" ref="M8:M16" si="21">B8</f>
        <v>100.03413283215563</v>
      </c>
      <c r="N8" s="220">
        <f t="shared" ref="N8:N16" si="22">J8</f>
        <v>100.33549250593772</v>
      </c>
    </row>
    <row r="9" spans="1:14">
      <c r="A9" s="2232">
        <v>43252</v>
      </c>
      <c r="B9" s="2547">
        <f>結果表!F7</f>
        <v>100.19641871357004</v>
      </c>
      <c r="C9" s="699">
        <f t="shared" ref="C9" si="23">B9-B8</f>
        <v>0.16228588141440525</v>
      </c>
      <c r="D9" s="52"/>
      <c r="E9" s="359">
        <f t="shared" ref="E9" si="24">AVERAGE(B7:B9)</f>
        <v>100.00036634751746</v>
      </c>
      <c r="F9" s="542">
        <f t="shared" ref="F9" si="25">E9-E8</f>
        <v>0.24401514377781552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結果表!N7</f>
        <v>100.61883550654885</v>
      </c>
      <c r="L9" s="527">
        <v>6</v>
      </c>
      <c r="M9" s="262">
        <f t="shared" si="21"/>
        <v>100.19641871357004</v>
      </c>
      <c r="N9" s="220">
        <f t="shared" si="22"/>
        <v>100.61883550654885</v>
      </c>
    </row>
    <row r="10" spans="1:14">
      <c r="A10" s="2232">
        <v>43282</v>
      </c>
      <c r="B10" s="2547">
        <f>結果表!F8</f>
        <v>100.34964011514883</v>
      </c>
      <c r="C10" s="699">
        <f t="shared" ref="C10" si="29">B10-B9</f>
        <v>0.15322140157879005</v>
      </c>
      <c r="D10" s="52"/>
      <c r="E10" s="359">
        <f t="shared" ref="E10" si="30">AVERAGE(B8:B10)</f>
        <v>100.1933972202915</v>
      </c>
      <c r="F10" s="542">
        <f t="shared" ref="F10" si="31">E10-E9</f>
        <v>0.19303087277404529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結果表!N8</f>
        <v>100.86982757617345</v>
      </c>
      <c r="L10" s="527">
        <v>7</v>
      </c>
      <c r="M10" s="262">
        <f t="shared" si="21"/>
        <v>100.34964011514883</v>
      </c>
      <c r="N10" s="220">
        <f t="shared" si="22"/>
        <v>100.86982757617345</v>
      </c>
    </row>
    <row r="11" spans="1:14">
      <c r="A11" s="2232">
        <v>43313</v>
      </c>
      <c r="B11" s="2547">
        <f>結果表!F9</f>
        <v>100.49612536448403</v>
      </c>
      <c r="C11" s="699">
        <f t="shared" ref="C11" si="35">B11-B10</f>
        <v>0.1464852493351998</v>
      </c>
      <c r="D11" s="52"/>
      <c r="E11" s="359">
        <f t="shared" ref="E11" si="36">AVERAGE(B9:B11)</f>
        <v>100.34739473106764</v>
      </c>
      <c r="F11" s="542">
        <f t="shared" ref="F11" si="37">E11-E10</f>
        <v>0.15399751077613644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結果表!N9</f>
        <v>101.07786225892734</v>
      </c>
      <c r="L11" s="529">
        <v>8</v>
      </c>
      <c r="M11" s="262">
        <f t="shared" si="21"/>
        <v>100.49612536448403</v>
      </c>
      <c r="N11" s="220">
        <f t="shared" si="22"/>
        <v>101.07786225892734</v>
      </c>
    </row>
    <row r="12" spans="1:14">
      <c r="A12" s="2232">
        <v>43344</v>
      </c>
      <c r="B12" s="2547">
        <f>結果表!F10</f>
        <v>100.63272112029293</v>
      </c>
      <c r="C12" s="699">
        <f t="shared" ref="C12" si="41">B12-B11</f>
        <v>0.13659575580889793</v>
      </c>
      <c r="D12" s="52"/>
      <c r="E12" s="359">
        <f t="shared" ref="E12" si="42">AVERAGE(B10:B12)</f>
        <v>100.49282886664191</v>
      </c>
      <c r="F12" s="542">
        <f t="shared" ref="F12" si="43">E12-E11</f>
        <v>0.14543413557427698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結果表!N10</f>
        <v>101.25810512414436</v>
      </c>
      <c r="L12" s="529">
        <v>9</v>
      </c>
      <c r="M12" s="262">
        <f t="shared" si="21"/>
        <v>100.63272112029293</v>
      </c>
      <c r="N12" s="220">
        <f t="shared" si="22"/>
        <v>101.25810512414436</v>
      </c>
    </row>
    <row r="13" spans="1:14">
      <c r="A13" s="2232">
        <v>43374</v>
      </c>
      <c r="B13" s="2547">
        <f>結果表!F11</f>
        <v>100.82938529112388</v>
      </c>
      <c r="C13" s="699">
        <f t="shared" ref="C13" si="47">B13-B12</f>
        <v>0.19666417083095666</v>
      </c>
      <c r="D13" s="52"/>
      <c r="E13" s="359">
        <f t="shared" ref="E13" si="48">AVERAGE(B11:B13)</f>
        <v>100.65274392530027</v>
      </c>
      <c r="F13" s="542">
        <f t="shared" ref="F13" si="49">E13-E12</f>
        <v>0.1599150586583562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結果表!N11</f>
        <v>101.44795386441807</v>
      </c>
      <c r="L13" s="529">
        <v>10</v>
      </c>
      <c r="M13" s="262">
        <f t="shared" si="21"/>
        <v>100.82938529112388</v>
      </c>
      <c r="N13" s="220">
        <f t="shared" si="22"/>
        <v>101.44795386441807</v>
      </c>
    </row>
    <row r="14" spans="1:14">
      <c r="A14" s="2232">
        <v>43405</v>
      </c>
      <c r="B14" s="2547">
        <f>結果表!F12</f>
        <v>100.96553110616303</v>
      </c>
      <c r="C14" s="699">
        <f t="shared" ref="C14" si="53">B14-B13</f>
        <v>0.1361458150391428</v>
      </c>
      <c r="D14" s="52"/>
      <c r="E14" s="359">
        <f t="shared" ref="E14" si="54">AVERAGE(B12:B14)</f>
        <v>100.80921250585995</v>
      </c>
      <c r="F14" s="542">
        <f t="shared" ref="F14" si="55">E14-E13</f>
        <v>0.15646858055967527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結果表!N12</f>
        <v>101.6152611140752</v>
      </c>
      <c r="L14" s="528">
        <v>11</v>
      </c>
      <c r="M14" s="262">
        <f t="shared" si="21"/>
        <v>100.96553110616303</v>
      </c>
      <c r="N14" s="220">
        <f t="shared" si="22"/>
        <v>101.6152611140752</v>
      </c>
    </row>
    <row r="15" spans="1:14">
      <c r="A15" s="2549">
        <v>43435</v>
      </c>
      <c r="B15" s="2547">
        <f>結果表!F13</f>
        <v>101.01830921466048</v>
      </c>
      <c r="C15" s="930">
        <f t="shared" ref="C15:C16" si="59">B15-B14</f>
        <v>5.2778108497449239E-2</v>
      </c>
      <c r="D15" s="550"/>
      <c r="E15" s="544">
        <f t="shared" ref="E15:E16" si="60">AVERAGE(B13:B15)</f>
        <v>100.93774187064912</v>
      </c>
      <c r="F15" s="551">
        <f t="shared" ref="F15:F16" si="61">E15-E14</f>
        <v>0.12852936478917343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結果表!N13</f>
        <v>101.7558946334465</v>
      </c>
      <c r="L15" s="527">
        <v>12</v>
      </c>
      <c r="M15" s="262">
        <f t="shared" si="21"/>
        <v>101.01830921466048</v>
      </c>
      <c r="N15" s="220">
        <f t="shared" si="22"/>
        <v>101.7558946334465</v>
      </c>
    </row>
    <row r="16" spans="1:14">
      <c r="A16" s="2199">
        <v>43466</v>
      </c>
      <c r="B16" s="2546">
        <f>結果表!F14</f>
        <v>101.03311163004874</v>
      </c>
      <c r="C16" s="52">
        <f t="shared" si="59"/>
        <v>1.4802415388260215E-2</v>
      </c>
      <c r="D16" s="243">
        <f t="shared" ref="D16" si="65">ROUND((B16-B4)/B4*100,2)</f>
        <v>2.2999999999999998</v>
      </c>
      <c r="E16" s="542">
        <f t="shared" si="60"/>
        <v>101.00565065029075</v>
      </c>
      <c r="F16" s="359">
        <f t="shared" si="61"/>
        <v>6.7908779641626893E-2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46">
        <f>結果表!N14</f>
        <v>101.88456045338093</v>
      </c>
      <c r="L16" s="530" t="s">
        <v>758</v>
      </c>
      <c r="M16" s="531">
        <f t="shared" si="21"/>
        <v>101.03311163004874</v>
      </c>
      <c r="N16" s="369">
        <f t="shared" si="22"/>
        <v>101.88456045338093</v>
      </c>
    </row>
    <row r="17" spans="1:14">
      <c r="A17" s="2199">
        <v>43497</v>
      </c>
      <c r="B17" s="2547">
        <f>結果表!F15</f>
        <v>101.08309306999793</v>
      </c>
      <c r="C17" s="52">
        <f t="shared" ref="C17" si="66">B17-B16</f>
        <v>4.9981439949192463E-2</v>
      </c>
      <c r="D17" s="243">
        <f t="shared" ref="D17" si="67">ROUND((B17-B5)/B5*100,2)</f>
        <v>1.98</v>
      </c>
      <c r="E17" s="542">
        <f t="shared" ref="E17" si="68">AVERAGE(B15:B17)</f>
        <v>101.04483797156905</v>
      </c>
      <c r="F17" s="359">
        <f t="shared" ref="F17" si="69">E17-E16</f>
        <v>3.9187321278305376E-2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47">
        <f>結果表!N15</f>
        <v>101.9988085585898</v>
      </c>
      <c r="L17" s="527">
        <v>2</v>
      </c>
      <c r="M17" s="262">
        <f t="shared" ref="M17" si="73">B17</f>
        <v>101.08309306999793</v>
      </c>
      <c r="N17" s="220">
        <f t="shared" ref="N17" si="74">J17</f>
        <v>101.9988085585898</v>
      </c>
    </row>
    <row r="18" spans="1:14">
      <c r="A18" s="2199">
        <v>43525</v>
      </c>
      <c r="B18" s="2547">
        <f>結果表!F16</f>
        <v>101.19445337015847</v>
      </c>
      <c r="C18" s="52">
        <f t="shared" ref="C18" si="75">B18-B17</f>
        <v>0.11136030016054121</v>
      </c>
      <c r="D18" s="243">
        <f t="shared" ref="D18" si="76">ROUND((B18-B6)/B6*100,2)</f>
        <v>1.74</v>
      </c>
      <c r="E18" s="542">
        <f t="shared" ref="E18" si="77">AVERAGE(B16:B18)</f>
        <v>101.10355269006838</v>
      </c>
      <c r="F18" s="359">
        <f t="shared" ref="F18" si="78">E18-E17</f>
        <v>5.8714718499331298E-2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47">
        <f>結果表!N16</f>
        <v>102.08366055367321</v>
      </c>
      <c r="L18" s="527">
        <v>3</v>
      </c>
      <c r="M18" s="262">
        <f t="shared" ref="M18" si="82">B18</f>
        <v>101.19445337015847</v>
      </c>
      <c r="N18" s="220">
        <f t="shared" ref="N18" si="83">J18</f>
        <v>102.08366055367321</v>
      </c>
    </row>
    <row r="19" spans="1:14">
      <c r="A19" s="2199">
        <v>43556</v>
      </c>
      <c r="B19" s="2547">
        <f>結果表!F17</f>
        <v>101.43716802257229</v>
      </c>
      <c r="C19" s="52">
        <f t="shared" ref="C19" si="84">B19-B18</f>
        <v>0.24271465241382373</v>
      </c>
      <c r="D19" s="243">
        <f t="shared" ref="D19" si="85">ROUND((B19-B7)/B7*100,2)</f>
        <v>1.67</v>
      </c>
      <c r="E19" s="542">
        <f t="shared" ref="E19" si="86">AVERAGE(B17:B19)</f>
        <v>101.23823815424289</v>
      </c>
      <c r="F19" s="359">
        <f t="shared" ref="F19" si="87">E19-E18</f>
        <v>0.13468546417450966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47">
        <f>結果表!N17</f>
        <v>102.16455794298955</v>
      </c>
      <c r="L19" s="527">
        <v>4</v>
      </c>
      <c r="M19" s="262">
        <f t="shared" ref="M19" si="91">B19</f>
        <v>101.43716802257229</v>
      </c>
      <c r="N19" s="220">
        <f t="shared" ref="N19" si="92">J19</f>
        <v>102.16455794298955</v>
      </c>
    </row>
    <row r="20" spans="1:14">
      <c r="A20" s="2199">
        <v>43586</v>
      </c>
      <c r="B20" s="2547">
        <f>結果表!F18</f>
        <v>101.66350605777002</v>
      </c>
      <c r="C20" s="52">
        <f t="shared" ref="C20" si="93">B20-B19</f>
        <v>0.22633803519772755</v>
      </c>
      <c r="D20" s="243">
        <f t="shared" ref="D20" si="94">ROUND((B20-B8)/B8*100,2)</f>
        <v>1.63</v>
      </c>
      <c r="E20" s="542">
        <f t="shared" ref="E20" si="95">AVERAGE(B18:B20)</f>
        <v>101.43170915016692</v>
      </c>
      <c r="F20" s="359">
        <f t="shared" ref="F20" si="96">E20-E19</f>
        <v>0.19347099592403083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47">
        <f>結果表!N18</f>
        <v>102.19904856392657</v>
      </c>
      <c r="L20" s="527">
        <v>5</v>
      </c>
      <c r="M20" s="262">
        <f t="shared" ref="M20" si="100">B20</f>
        <v>101.66350605777002</v>
      </c>
      <c r="N20" s="220">
        <f t="shared" ref="N20" si="101">J20</f>
        <v>102.19904856392657</v>
      </c>
    </row>
    <row r="21" spans="1:14">
      <c r="A21" s="2199">
        <v>43617</v>
      </c>
      <c r="B21" s="2547">
        <f>結果表!F19</f>
        <v>101.72987851320399</v>
      </c>
      <c r="C21" s="52">
        <f t="shared" ref="C21" si="102">B21-B20</f>
        <v>6.6372455433963751E-2</v>
      </c>
      <c r="D21" s="243">
        <f t="shared" ref="D21" si="103">ROUND((B21-B9)/B9*100,2)</f>
        <v>1.53</v>
      </c>
      <c r="E21" s="542">
        <f t="shared" ref="E21" si="104">AVERAGE(B19:B21)</f>
        <v>101.61018419784877</v>
      </c>
      <c r="F21" s="359">
        <f t="shared" ref="F21" si="105">E21-E20</f>
        <v>0.17847504768184308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47">
        <f>結果表!N19</f>
        <v>102.14960290025924</v>
      </c>
      <c r="L21" s="527">
        <v>6</v>
      </c>
      <c r="M21" s="262">
        <f t="shared" ref="M21" si="109">B21</f>
        <v>101.72987851320399</v>
      </c>
      <c r="N21" s="220">
        <f t="shared" ref="N21" si="110">J21</f>
        <v>102.14960290025924</v>
      </c>
    </row>
    <row r="22" spans="1:14">
      <c r="A22" s="2199">
        <v>43647</v>
      </c>
      <c r="B22" s="2547">
        <f>結果表!F20</f>
        <v>101.47736310807102</v>
      </c>
      <c r="C22" s="52">
        <f t="shared" ref="C22" si="111">B22-B21</f>
        <v>-0.25251540513296789</v>
      </c>
      <c r="D22" s="243">
        <f t="shared" ref="D22" si="112">ROUND((B22-B10)/B10*100,2)</f>
        <v>1.1200000000000001</v>
      </c>
      <c r="E22" s="542">
        <f t="shared" ref="E22" si="113">AVERAGE(B20:B22)</f>
        <v>101.62358255968168</v>
      </c>
      <c r="F22" s="359">
        <f t="shared" ref="F22" si="114">E22-E21</f>
        <v>1.3398361832912542E-2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47">
        <f>結果表!N20</f>
        <v>102.02030619782083</v>
      </c>
      <c r="L22" s="527">
        <v>7</v>
      </c>
      <c r="M22" s="262">
        <f t="shared" ref="M22" si="118">B22</f>
        <v>101.47736310807102</v>
      </c>
      <c r="N22" s="220">
        <f t="shared" ref="N22" si="119">J22</f>
        <v>102.02030619782083</v>
      </c>
    </row>
    <row r="23" spans="1:14">
      <c r="A23" s="2199">
        <v>43678</v>
      </c>
      <c r="B23" s="2547">
        <f>結果表!F21</f>
        <v>101.0874009281537</v>
      </c>
      <c r="C23" s="52">
        <f t="shared" ref="C23" si="120">B23-B22</f>
        <v>-0.38996217991731896</v>
      </c>
      <c r="D23" s="243">
        <f t="shared" ref="D23" si="121">ROUND((B23-B11)/B11*100,2)</f>
        <v>0.59</v>
      </c>
      <c r="E23" s="542">
        <f t="shared" ref="E23" si="122">AVERAGE(B21:B23)</f>
        <v>101.43154751647621</v>
      </c>
      <c r="F23" s="359">
        <f t="shared" ref="F23" si="123">E23-E22</f>
        <v>-0.19203504320546472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47">
        <f>結果表!N21</f>
        <v>101.81677948416784</v>
      </c>
      <c r="L23" s="529">
        <v>8</v>
      </c>
      <c r="M23" s="262">
        <f t="shared" ref="M23" si="127">B23</f>
        <v>101.0874009281537</v>
      </c>
      <c r="N23" s="220">
        <f t="shared" ref="N23" si="128">J23</f>
        <v>101.81677948416784</v>
      </c>
    </row>
    <row r="24" spans="1:14">
      <c r="A24" s="2199">
        <v>43709</v>
      </c>
      <c r="B24" s="2547">
        <f>結果表!F22</f>
        <v>100.67711505283152</v>
      </c>
      <c r="C24" s="52">
        <f t="shared" ref="C24" si="129">B24-B23</f>
        <v>-0.41028587532217387</v>
      </c>
      <c r="D24" s="243">
        <f t="shared" ref="D24" si="130">ROUND((B24-B12)/B12*100,2)</f>
        <v>0.04</v>
      </c>
      <c r="E24" s="542">
        <f t="shared" ref="E24" si="131">AVERAGE(B22:B24)</f>
        <v>101.08062636301874</v>
      </c>
      <c r="F24" s="359">
        <f t="shared" ref="F24" si="132">E24-E23</f>
        <v>-0.35092115345747743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47">
        <f>結果表!N22</f>
        <v>101.60898081390924</v>
      </c>
      <c r="L24" s="529">
        <v>9</v>
      </c>
      <c r="M24" s="262">
        <f t="shared" ref="M24" si="136">B24</f>
        <v>100.67711505283152</v>
      </c>
      <c r="N24" s="220">
        <f t="shared" ref="N24" si="137">J24</f>
        <v>101.60898081390924</v>
      </c>
    </row>
    <row r="25" spans="1:14">
      <c r="A25" s="2199">
        <v>43739</v>
      </c>
      <c r="B25" s="2547">
        <f>結果表!F23</f>
        <v>100.23378775824452</v>
      </c>
      <c r="C25" s="52">
        <f t="shared" ref="C25" si="138">B25-B24</f>
        <v>-0.44332729458700726</v>
      </c>
      <c r="D25" s="243">
        <f t="shared" ref="D25" si="139">ROUND((B25-B13)/B13*100,2)</f>
        <v>-0.59</v>
      </c>
      <c r="E25" s="542">
        <f t="shared" ref="E25" si="140">AVERAGE(B23:B25)</f>
        <v>100.66610124640992</v>
      </c>
      <c r="F25" s="359">
        <f t="shared" ref="F25" si="141">E25-E24</f>
        <v>-0.41452511660881441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結果表!N23</f>
        <v>101.41517012576153</v>
      </c>
      <c r="L25" s="529">
        <v>10</v>
      </c>
      <c r="M25" s="262">
        <f t="shared" ref="M25" si="145">B25</f>
        <v>100.23378775824452</v>
      </c>
      <c r="N25" s="220">
        <f t="shared" ref="N25" si="146">J25</f>
        <v>101.41517012576153</v>
      </c>
    </row>
    <row r="26" spans="1:14">
      <c r="A26" s="2199">
        <v>43770</v>
      </c>
      <c r="B26" s="2547">
        <f>結果表!F24</f>
        <v>99.821547892884212</v>
      </c>
      <c r="C26" s="52">
        <f t="shared" ref="C26" si="147">B26-B25</f>
        <v>-0.41223986536030566</v>
      </c>
      <c r="D26" s="243">
        <f t="shared" ref="D26" si="148">ROUND((B26-B14)/B14*100,2)</f>
        <v>-1.1299999999999999</v>
      </c>
      <c r="E26" s="542">
        <f t="shared" ref="E26" si="149">AVERAGE(B24:B26)</f>
        <v>100.24415023465342</v>
      </c>
      <c r="F26" s="359">
        <f t="shared" ref="F26" si="150">E26-E25</f>
        <v>-0.42195101175650507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結果表!N24</f>
        <v>101.22001265159344</v>
      </c>
      <c r="L26" s="528">
        <v>11</v>
      </c>
      <c r="M26" s="262">
        <f t="shared" ref="M26" si="154">B26</f>
        <v>99.821547892884212</v>
      </c>
      <c r="N26" s="220">
        <f t="shared" ref="N26" si="155">J26</f>
        <v>101.22001265159344</v>
      </c>
    </row>
    <row r="27" spans="1:14">
      <c r="A27" s="2199">
        <v>43800</v>
      </c>
      <c r="B27" s="2548">
        <f>結果表!F25</f>
        <v>99.410939834241574</v>
      </c>
      <c r="C27" s="52">
        <f t="shared" ref="C27:C28" si="156">B27-B26</f>
        <v>-0.41060805864263727</v>
      </c>
      <c r="D27" s="243">
        <f t="shared" ref="D27:D28" si="157">ROUND((B27-B15)/B15*100,2)</f>
        <v>-1.59</v>
      </c>
      <c r="E27" s="542">
        <f t="shared" ref="E27:E28" si="158">AVERAGE(B25:B27)</f>
        <v>99.822091828456777</v>
      </c>
      <c r="F27" s="359">
        <f t="shared" ref="F27:F28" si="159">E27-E26</f>
        <v>-0.42205840619664059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結果表!N25</f>
        <v>100.97141756492377</v>
      </c>
      <c r="L27" s="527">
        <v>12</v>
      </c>
      <c r="M27" s="262">
        <f t="shared" ref="M27:M28" si="163">B27</f>
        <v>99.410939834241574</v>
      </c>
      <c r="N27" s="220">
        <f t="shared" ref="N27:N28" si="164">J27</f>
        <v>100.97141756492377</v>
      </c>
    </row>
    <row r="28" spans="1:14">
      <c r="A28" s="2231">
        <v>43831</v>
      </c>
      <c r="B28" s="2547">
        <f>結果表!F26</f>
        <v>98.94960045528434</v>
      </c>
      <c r="C28" s="547">
        <f t="shared" si="156"/>
        <v>-0.4613393789572342</v>
      </c>
      <c r="D28" s="245">
        <f t="shared" si="157"/>
        <v>-2.06</v>
      </c>
      <c r="E28" s="548">
        <f t="shared" si="158"/>
        <v>99.394029394136695</v>
      </c>
      <c r="F28" s="553">
        <f t="shared" si="159"/>
        <v>-0.42806243432008273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結果表!N26</f>
        <v>100.61295554437851</v>
      </c>
      <c r="L28" s="530" t="s">
        <v>802</v>
      </c>
      <c r="M28" s="531">
        <f t="shared" si="163"/>
        <v>98.94960045528434</v>
      </c>
      <c r="N28" s="369">
        <f t="shared" si="164"/>
        <v>100.61295554437851</v>
      </c>
    </row>
    <row r="29" spans="1:14">
      <c r="A29" s="2232">
        <v>43862</v>
      </c>
      <c r="B29" s="2547">
        <f>結果表!F27</f>
        <v>98.431141376303032</v>
      </c>
      <c r="C29" s="52">
        <f t="shared" ref="C29" si="165">B29-B28</f>
        <v>-0.51845907898130861</v>
      </c>
      <c r="D29" s="243">
        <f t="shared" ref="D29" si="166">ROUND((B29-B17)/B17*100,2)</f>
        <v>-2.62</v>
      </c>
      <c r="E29" s="542">
        <f t="shared" ref="E29" si="167">AVERAGE(B27:B29)</f>
        <v>98.930560555276315</v>
      </c>
      <c r="F29" s="359">
        <f t="shared" ref="F29" si="168">E29-E28</f>
        <v>-0.46346883886037915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結果表!N27</f>
        <v>100.09793677673201</v>
      </c>
      <c r="L29" s="527">
        <v>2</v>
      </c>
      <c r="M29" s="262">
        <f t="shared" ref="M29" si="172">B29</f>
        <v>98.431141376303032</v>
      </c>
      <c r="N29" s="220">
        <f t="shared" ref="N29" si="173">J29</f>
        <v>100.09793677673201</v>
      </c>
    </row>
    <row r="30" spans="1:14">
      <c r="A30" s="2232">
        <v>43891</v>
      </c>
      <c r="B30" s="2547">
        <f>結果表!F28</f>
        <v>97.837548911385582</v>
      </c>
      <c r="C30" s="52">
        <f t="shared" ref="C30" si="174">B30-B29</f>
        <v>-0.59359246491744955</v>
      </c>
      <c r="D30" s="243">
        <f t="shared" ref="D30" si="175">ROUND((B30-B18)/B18*100,2)</f>
        <v>-3.32</v>
      </c>
      <c r="E30" s="542">
        <f t="shared" ref="E30" si="176">AVERAGE(B28:B30)</f>
        <v>98.406096914324323</v>
      </c>
      <c r="F30" s="359">
        <f t="shared" ref="F30" si="177">E30-E29</f>
        <v>-0.52446364095199272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結果表!N28</f>
        <v>99.4522714933494</v>
      </c>
      <c r="L30" s="527">
        <v>3</v>
      </c>
      <c r="M30" s="262">
        <f t="shared" ref="M30" si="181">B30</f>
        <v>97.837548911385582</v>
      </c>
      <c r="N30" s="220">
        <f t="shared" ref="N30" si="182">J30</f>
        <v>99.4522714933494</v>
      </c>
    </row>
    <row r="31" spans="1:14">
      <c r="A31" s="2232">
        <v>43922</v>
      </c>
      <c r="B31" s="2547">
        <f>結果表!F29</f>
        <v>97.22626952529383</v>
      </c>
      <c r="C31" s="52">
        <f t="shared" ref="C31" si="183">B31-B30</f>
        <v>-0.61127938609175203</v>
      </c>
      <c r="D31" s="243">
        <f t="shared" ref="D31" si="184">ROUND((B31-B19)/B19*100,2)</f>
        <v>-4.1500000000000004</v>
      </c>
      <c r="E31" s="542">
        <f t="shared" ref="E31" si="185">AVERAGE(B29:B31)</f>
        <v>97.831653270994153</v>
      </c>
      <c r="F31" s="359">
        <f t="shared" ref="F31" si="186">E31-E30</f>
        <v>-0.57444364333017006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結果表!N29</f>
        <v>98.746965263480291</v>
      </c>
      <c r="L31" s="527">
        <v>4</v>
      </c>
      <c r="M31" s="262">
        <f t="shared" ref="M31" si="190">B31</f>
        <v>97.22626952529383</v>
      </c>
      <c r="N31" s="220">
        <f t="shared" ref="N31" si="191">J31</f>
        <v>98.746965263480291</v>
      </c>
    </row>
    <row r="32" spans="1:14">
      <c r="A32" s="2232">
        <v>43952</v>
      </c>
      <c r="B32" s="2547">
        <f>結果表!F30</f>
        <v>96.783178793534134</v>
      </c>
      <c r="C32" s="52">
        <f t="shared" ref="C32" si="192">B32-B31</f>
        <v>-0.44309073175969615</v>
      </c>
      <c r="D32" s="243">
        <f t="shared" ref="D32" si="193">ROUND((B32-B20)/B20*100,2)</f>
        <v>-4.8</v>
      </c>
      <c r="E32" s="542">
        <f t="shared" ref="E32" si="194">AVERAGE(B30:B32)</f>
        <v>97.282332410071191</v>
      </c>
      <c r="F32" s="359">
        <f t="shared" ref="F32" si="195">E32-E31</f>
        <v>-0.54932086092296117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結果表!N30</f>
        <v>98.0517089980994</v>
      </c>
      <c r="L32" s="527">
        <v>5</v>
      </c>
      <c r="M32" s="262">
        <f t="shared" ref="M32" si="199">B32</f>
        <v>96.783178793534134</v>
      </c>
      <c r="N32" s="220">
        <f t="shared" ref="N32" si="200">J32</f>
        <v>98.0517089980994</v>
      </c>
    </row>
    <row r="33" spans="1:14">
      <c r="A33" s="2232">
        <v>43983</v>
      </c>
      <c r="B33" s="2547">
        <f>結果表!F31</f>
        <v>96.609520118381369</v>
      </c>
      <c r="C33" s="52">
        <f t="shared" ref="C33" si="201">B33-B32</f>
        <v>-0.17365867515276534</v>
      </c>
      <c r="D33" s="243">
        <f t="shared" ref="D33" si="202">ROUND((B33-B21)/B21*100,2)</f>
        <v>-5.03</v>
      </c>
      <c r="E33" s="542">
        <f t="shared" ref="E33" si="203">AVERAGE(B31:B33)</f>
        <v>96.872989479069773</v>
      </c>
      <c r="F33" s="359">
        <f t="shared" ref="F33" si="204">E33-E32</f>
        <v>-0.40934293100141872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結果表!N31</f>
        <v>97.456160793153444</v>
      </c>
      <c r="L33" s="527">
        <v>6</v>
      </c>
      <c r="M33" s="262">
        <f t="shared" ref="M33" si="208">B33</f>
        <v>96.609520118381369</v>
      </c>
      <c r="N33" s="220">
        <f t="shared" ref="N33" si="209">J33</f>
        <v>97.456160793153444</v>
      </c>
    </row>
    <row r="34" spans="1:14">
      <c r="A34" s="2232">
        <v>44013</v>
      </c>
      <c r="B34" s="2547">
        <f>結果表!F32</f>
        <v>96.671572136305571</v>
      </c>
      <c r="C34" s="52">
        <f t="shared" ref="C34" si="210">B34-B33</f>
        <v>6.2052017924202119E-2</v>
      </c>
      <c r="D34" s="243">
        <f t="shared" ref="D34" si="211">ROUND((B34-B22)/B22*100,2)</f>
        <v>-4.74</v>
      </c>
      <c r="E34" s="542">
        <f t="shared" ref="E34" si="212">AVERAGE(B32:B34)</f>
        <v>96.688090349407005</v>
      </c>
      <c r="F34" s="359">
        <f t="shared" ref="F34" si="213">E34-E33</f>
        <v>-0.18489912966276734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結果表!N32</f>
        <v>97.016705425465915</v>
      </c>
      <c r="L34" s="527">
        <v>7</v>
      </c>
      <c r="M34" s="262">
        <f t="shared" ref="M34" si="217">B34</f>
        <v>96.671572136305571</v>
      </c>
      <c r="N34" s="220">
        <f t="shared" ref="N34" si="218">J34</f>
        <v>97.016705425465915</v>
      </c>
    </row>
    <row r="35" spans="1:14">
      <c r="A35" s="2232">
        <v>44044</v>
      </c>
      <c r="B35" s="2547">
        <f>結果表!F33</f>
        <v>96.910289119192583</v>
      </c>
      <c r="C35" s="52">
        <f t="shared" ref="C35" si="219">B35-B34</f>
        <v>0.23871698288701282</v>
      </c>
      <c r="D35" s="243">
        <f t="shared" ref="D35" si="220">ROUND((B35-B23)/B23*100,2)</f>
        <v>-4.13</v>
      </c>
      <c r="E35" s="542">
        <f t="shared" ref="E35" si="221">AVERAGE(B33:B35)</f>
        <v>96.730460457959836</v>
      </c>
      <c r="F35" s="359">
        <f t="shared" ref="F35" si="222">E35-E34</f>
        <v>4.2370108552830743E-2</v>
      </c>
      <c r="G35" s="360">
        <f t="shared" ref="G35" si="223">IF(F35&lt;0,-1,1)</f>
        <v>1</v>
      </c>
      <c r="H35" s="361">
        <f t="shared" ref="H35" si="224">SUM(G33:G35)</f>
        <v>-1</v>
      </c>
      <c r="I35" s="2543" t="str">
        <f t="shared" ref="I35" si="225">IF(H35=-3,"悪化 ",IF(H35=3,"改善 "," ---"))</f>
        <v xml:space="preserve"> ---</v>
      </c>
      <c r="J35" s="2547">
        <f>結果表!N33</f>
        <v>96.743151166698738</v>
      </c>
      <c r="L35" s="529">
        <v>8</v>
      </c>
      <c r="M35" s="262">
        <f t="shared" ref="M35" si="226">B35</f>
        <v>96.910289119192583</v>
      </c>
      <c r="N35" s="220">
        <f t="shared" ref="N35" si="227">J35</f>
        <v>96.743151166698738</v>
      </c>
    </row>
    <row r="36" spans="1:14">
      <c r="A36" s="2232">
        <v>44075</v>
      </c>
      <c r="B36" s="2547">
        <f>結果表!F34</f>
        <v>97.278057645537558</v>
      </c>
      <c r="C36" s="699">
        <f t="shared" ref="C36" si="228">B36-B35</f>
        <v>0.36776852634497459</v>
      </c>
      <c r="D36" s="243">
        <f t="shared" ref="D36" si="229">ROUND((B36-B24)/B24*100,2)</f>
        <v>-3.38</v>
      </c>
      <c r="E36" s="359">
        <f t="shared" ref="E36" si="230">AVERAGE(B34:B36)</f>
        <v>96.953306300345233</v>
      </c>
      <c r="F36" s="359">
        <f t="shared" ref="F36" si="231">E36-E35</f>
        <v>0.22284584238539651</v>
      </c>
      <c r="G36" s="361">
        <f t="shared" ref="G36" si="232">IF(F36&lt;0,-1,1)</f>
        <v>1</v>
      </c>
      <c r="H36" s="361">
        <f t="shared" ref="H36" si="233">SUM(G34:G36)</f>
        <v>1</v>
      </c>
      <c r="I36" s="2543" t="str">
        <f t="shared" ref="I36" si="234">IF(H36=-3,"悪化 ",IF(H36=3,"改善 "," ---"))</f>
        <v xml:space="preserve"> ---</v>
      </c>
      <c r="J36" s="2547">
        <f>結果表!N34</f>
        <v>96.613690509857534</v>
      </c>
      <c r="L36" s="529">
        <v>9</v>
      </c>
      <c r="M36" s="262">
        <f t="shared" ref="M36" si="235">B36</f>
        <v>97.278057645537558</v>
      </c>
      <c r="N36" s="220">
        <f t="shared" ref="N36" si="236">J36</f>
        <v>96.613690509857534</v>
      </c>
    </row>
    <row r="37" spans="1:14">
      <c r="A37" s="2232">
        <v>44105</v>
      </c>
      <c r="B37" s="2547">
        <f>結果表!F35</f>
        <v>97.734479857322313</v>
      </c>
      <c r="C37" s="699">
        <f t="shared" ref="C37" si="237">B37-B36</f>
        <v>0.45642221178475495</v>
      </c>
      <c r="D37" s="243">
        <f t="shared" ref="D37" si="238">ROUND((B37-B25)/B25*100,2)</f>
        <v>-2.4900000000000002</v>
      </c>
      <c r="E37" s="359">
        <f t="shared" ref="E37" si="239">AVERAGE(B35:B37)</f>
        <v>97.30760887401749</v>
      </c>
      <c r="F37" s="359">
        <f t="shared" ref="F37" si="240">E37-E36</f>
        <v>0.35430257367225693</v>
      </c>
      <c r="G37" s="361">
        <f t="shared" ref="G37" si="241">IF(F37&lt;0,-1,1)</f>
        <v>1</v>
      </c>
      <c r="H37" s="361">
        <f t="shared" ref="H37" si="242">SUM(G35:G37)</f>
        <v>3</v>
      </c>
      <c r="I37" s="2543" t="str">
        <f t="shared" ref="I37" si="243">IF(H37=-3,"悪化 ",IF(H37=3,"改善 "," ---"))</f>
        <v xml:space="preserve">改善 </v>
      </c>
      <c r="J37" s="2547">
        <f>結果表!N35</f>
        <v>96.605684490392292</v>
      </c>
      <c r="L37" s="529">
        <v>10</v>
      </c>
      <c r="M37" s="262">
        <f t="shared" ref="M37" si="244">B37</f>
        <v>97.734479857322313</v>
      </c>
      <c r="N37" s="220">
        <f t="shared" ref="N37" si="245">J37</f>
        <v>96.605684490392292</v>
      </c>
    </row>
    <row r="38" spans="1:14">
      <c r="A38" s="2232">
        <v>44136</v>
      </c>
      <c r="B38" s="2547">
        <f>結果表!F36</f>
        <v>98.235582652331289</v>
      </c>
      <c r="C38" s="699">
        <f t="shared" ref="C38" si="246">B38-B37</f>
        <v>0.50110279500897548</v>
      </c>
      <c r="D38" s="243">
        <f t="shared" ref="D38" si="247">ROUND((B38-B26)/B26*100,2)</f>
        <v>-1.59</v>
      </c>
      <c r="E38" s="359">
        <f t="shared" ref="E38" si="248">AVERAGE(B36:B38)</f>
        <v>97.74937338506372</v>
      </c>
      <c r="F38" s="359">
        <f t="shared" ref="F38" si="249">E38-E37</f>
        <v>0.44176451104623027</v>
      </c>
      <c r="G38" s="361">
        <f t="shared" ref="G38" si="250">IF(F38&lt;0,-1,1)</f>
        <v>1</v>
      </c>
      <c r="H38" s="361">
        <f t="shared" ref="H38" si="251">SUM(G36:G38)</f>
        <v>3</v>
      </c>
      <c r="I38" s="2543" t="str">
        <f t="shared" ref="I38" si="252">IF(H38=-3,"悪化 ",IF(H38=3,"改善 "," ---"))</f>
        <v xml:space="preserve">改善 </v>
      </c>
      <c r="J38" s="2547">
        <f>結果表!N36</f>
        <v>96.711689137683024</v>
      </c>
      <c r="L38" s="528">
        <v>11</v>
      </c>
      <c r="M38" s="262">
        <f t="shared" ref="M38" si="253">B38</f>
        <v>98.235582652331289</v>
      </c>
      <c r="N38" s="220">
        <f t="shared" ref="N38" si="254">J38</f>
        <v>96.711689137683024</v>
      </c>
    </row>
    <row r="39" spans="1:14">
      <c r="A39" s="2549">
        <v>44166</v>
      </c>
      <c r="B39" s="2547">
        <f>結果表!F37</f>
        <v>98.747264247521287</v>
      </c>
      <c r="C39" s="930">
        <f t="shared" ref="C39" si="255">B39-B38</f>
        <v>0.51168159518999801</v>
      </c>
      <c r="D39" s="246">
        <f t="shared" ref="D39" si="256">ROUND((B39-B27)/B27*100,2)</f>
        <v>-0.67</v>
      </c>
      <c r="E39" s="544">
        <f t="shared" ref="E39" si="257">AVERAGE(B37:B39)</f>
        <v>98.239108919058296</v>
      </c>
      <c r="F39" s="544">
        <f t="shared" ref="F39" si="258">E39-E38</f>
        <v>0.48973553399457614</v>
      </c>
      <c r="G39" s="545">
        <f t="shared" ref="G39" si="259">IF(F39&lt;0,-1,1)</f>
        <v>1</v>
      </c>
      <c r="H39" s="545">
        <f t="shared" ref="H39" si="260">SUM(G37:G39)</f>
        <v>3</v>
      </c>
      <c r="I39" s="2545" t="str">
        <f t="shared" ref="I39" si="261">IF(H39=-3,"悪化 ",IF(H39=3,"改善 "," ---"))</f>
        <v xml:space="preserve">改善 </v>
      </c>
      <c r="J39" s="2547">
        <f>結果表!N37</f>
        <v>96.925004915824999</v>
      </c>
      <c r="L39" s="532">
        <v>12</v>
      </c>
      <c r="M39" s="494">
        <f t="shared" ref="M39" si="262">B39</f>
        <v>98.747264247521287</v>
      </c>
      <c r="N39" s="225">
        <f t="shared" ref="N39" si="263">J39</f>
        <v>96.925004915824999</v>
      </c>
    </row>
    <row r="40" spans="1:14">
      <c r="A40" s="2199">
        <v>44197</v>
      </c>
      <c r="B40" s="2546">
        <f>結果表!F38</f>
        <v>99.248768006648859</v>
      </c>
      <c r="C40" s="699">
        <f t="shared" ref="C40" si="264">B40-B39</f>
        <v>0.50150375912757283</v>
      </c>
      <c r="D40" s="243">
        <f t="shared" ref="D40" si="265">ROUND((B40-B28)/B28*100,2)</f>
        <v>0.3</v>
      </c>
      <c r="E40" s="359">
        <f t="shared" ref="E40" si="266">AVERAGE(B38:B40)</f>
        <v>98.743871635500469</v>
      </c>
      <c r="F40" s="359">
        <f t="shared" ref="F40" si="267">E40-E39</f>
        <v>0.50476271644217263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結果表!N38</f>
        <v>97.231483051523313</v>
      </c>
      <c r="L40" s="530" t="s">
        <v>814</v>
      </c>
      <c r="M40" s="262">
        <f t="shared" ref="M40" si="271">B40</f>
        <v>99.248768006648859</v>
      </c>
      <c r="N40" s="220">
        <f t="shared" ref="N40" si="272">J40</f>
        <v>97.231483051523313</v>
      </c>
    </row>
    <row r="41" spans="1:14">
      <c r="A41" s="2199">
        <v>44228</v>
      </c>
      <c r="B41" s="2547">
        <f>結果表!F39</f>
        <v>99.676500774463719</v>
      </c>
      <c r="C41" s="699">
        <f t="shared" ref="C41" si="273">B41-B40</f>
        <v>0.42773276781485947</v>
      </c>
      <c r="D41" s="243">
        <f t="shared" ref="D41" si="274">ROUND((B41-B29)/B29*100,2)</f>
        <v>1.27</v>
      </c>
      <c r="E41" s="359">
        <f t="shared" ref="E41" si="275">AVERAGE(B39:B41)</f>
        <v>99.224177676211283</v>
      </c>
      <c r="F41" s="359">
        <f t="shared" ref="F41" si="276">E41-E40</f>
        <v>0.48030604071081484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結果表!N39</f>
        <v>97.600006664001398</v>
      </c>
      <c r="L41" s="527">
        <v>2</v>
      </c>
      <c r="M41" s="262">
        <f t="shared" ref="M41" si="280">B41</f>
        <v>99.676500774463719</v>
      </c>
      <c r="N41" s="220">
        <f t="shared" ref="N41" si="281">J41</f>
        <v>97.600006664001398</v>
      </c>
    </row>
    <row r="42" spans="1:14">
      <c r="A42" s="2199">
        <v>44256</v>
      </c>
      <c r="B42" s="2547">
        <f>結果表!F40</f>
        <v>100.0069549792447</v>
      </c>
      <c r="C42" s="699">
        <f t="shared" ref="C42" si="282">B42-B41</f>
        <v>0.33045420478097753</v>
      </c>
      <c r="D42" s="243">
        <f t="shared" ref="D42" si="283">ROUND((B42-B30)/B30*100,2)</f>
        <v>2.2200000000000002</v>
      </c>
      <c r="E42" s="359">
        <f t="shared" ref="E42" si="284">AVERAGE(B40:B42)</f>
        <v>99.644074586785749</v>
      </c>
      <c r="F42" s="359">
        <f t="shared" ref="F42" si="285">E42-E41</f>
        <v>0.41989691057446521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結果表!N40</f>
        <v>98.017213543852336</v>
      </c>
      <c r="L42" s="527">
        <v>3</v>
      </c>
      <c r="M42" s="262">
        <f t="shared" ref="M42" si="289">B42</f>
        <v>100.0069549792447</v>
      </c>
      <c r="N42" s="220">
        <f t="shared" ref="N42" si="290">J42</f>
        <v>98.017213543852336</v>
      </c>
    </row>
    <row r="43" spans="1:14">
      <c r="A43" s="2199">
        <v>44287</v>
      </c>
      <c r="B43" s="2547">
        <f>結果表!F41</f>
        <v>100.20722739702251</v>
      </c>
      <c r="C43" s="699">
        <f t="shared" ref="C43" si="291">B43-B42</f>
        <v>0.20027241777781057</v>
      </c>
      <c r="D43" s="243">
        <f t="shared" ref="D43" si="292">ROUND((B43-B31)/B31*100,2)</f>
        <v>3.07</v>
      </c>
      <c r="E43" s="359">
        <f t="shared" ref="E43" si="293">AVERAGE(B41:B43)</f>
        <v>99.963561050243641</v>
      </c>
      <c r="F43" s="359">
        <f t="shared" ref="F43" si="294">E43-E42</f>
        <v>0.319486463457892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結果表!N41</f>
        <v>98.419765571700239</v>
      </c>
      <c r="L43" s="527">
        <v>4</v>
      </c>
      <c r="M43" s="262">
        <f t="shared" ref="M43" si="298">B43</f>
        <v>100.20722739702251</v>
      </c>
      <c r="N43" s="220">
        <f t="shared" ref="N43" si="299">J43</f>
        <v>98.419765571700239</v>
      </c>
    </row>
    <row r="44" spans="1:14">
      <c r="A44" s="2199">
        <v>44317</v>
      </c>
      <c r="B44" s="2547">
        <f>結果表!F42</f>
        <v>100.30101194191006</v>
      </c>
      <c r="C44" s="699">
        <f t="shared" ref="C44" si="300">B44-B43</f>
        <v>9.3784544887554944E-2</v>
      </c>
      <c r="D44" s="243">
        <f t="shared" ref="D44" si="301">ROUND((B44-B32)/B32*100,2)</f>
        <v>3.63</v>
      </c>
      <c r="E44" s="359">
        <f t="shared" ref="E44" si="302">AVERAGE(B42:B44)</f>
        <v>100.17173143939243</v>
      </c>
      <c r="F44" s="359">
        <f t="shared" ref="F44" si="303">E44-E43</f>
        <v>0.20817038914879049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結果表!N42</f>
        <v>98.730060927521833</v>
      </c>
      <c r="L44" s="527">
        <v>5</v>
      </c>
      <c r="M44" s="262">
        <f t="shared" ref="M44" si="307">B44</f>
        <v>100.30101194191006</v>
      </c>
      <c r="N44" s="220">
        <f t="shared" ref="N44" si="308">J44</f>
        <v>98.730060927521833</v>
      </c>
    </row>
    <row r="45" spans="1:14">
      <c r="A45" s="2199">
        <v>44348</v>
      </c>
      <c r="B45" s="2547">
        <f>結果表!F43</f>
        <v>100.33151061475479</v>
      </c>
      <c r="C45" s="699">
        <f t="shared" ref="C45" si="309">B45-B44</f>
        <v>3.0498672844728958E-2</v>
      </c>
      <c r="D45" s="243">
        <f t="shared" ref="D45" si="310">ROUND((B45-B33)/B33*100,2)</f>
        <v>3.85</v>
      </c>
      <c r="E45" s="359">
        <f t="shared" ref="E45" si="311">AVERAGE(B43:B45)</f>
        <v>100.27991665122913</v>
      </c>
      <c r="F45" s="359">
        <f t="shared" ref="F45" si="312">E45-E44</f>
        <v>0.10818521183669816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結果表!N43</f>
        <v>98.941838239023312</v>
      </c>
      <c r="L45" s="527">
        <v>6</v>
      </c>
      <c r="M45" s="262">
        <f t="shared" ref="M45" si="316">B45</f>
        <v>100.33151061475479</v>
      </c>
      <c r="N45" s="220">
        <f t="shared" ref="N45" si="317">J45</f>
        <v>98.941838239023312</v>
      </c>
    </row>
    <row r="46" spans="1:14">
      <c r="A46" s="2199">
        <v>44378</v>
      </c>
      <c r="B46" s="2547">
        <f>結果表!F44</f>
        <v>100.33930643950102</v>
      </c>
      <c r="C46" s="699">
        <f t="shared" ref="C46" si="318">B46-B45</f>
        <v>7.7958247462248664E-3</v>
      </c>
      <c r="D46" s="243">
        <f t="shared" ref="D46" si="319">ROUND((B46-B34)/B34*100,2)</f>
        <v>3.79</v>
      </c>
      <c r="E46" s="359">
        <f t="shared" ref="E46" si="320">AVERAGE(B44:B46)</f>
        <v>100.32394299872196</v>
      </c>
      <c r="F46" s="359">
        <f t="shared" ref="F46" si="321">E46-E45</f>
        <v>4.4026347492831519E-2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結果表!N44</f>
        <v>99.043090558163797</v>
      </c>
      <c r="L46" s="527">
        <v>7</v>
      </c>
      <c r="M46" s="262">
        <f t="shared" ref="M46" si="325">B46</f>
        <v>100.33930643950102</v>
      </c>
      <c r="N46" s="220">
        <f t="shared" ref="N46" si="326">J46</f>
        <v>99.043090558163797</v>
      </c>
    </row>
    <row r="47" spans="1:14">
      <c r="A47" s="2199">
        <v>44409</v>
      </c>
      <c r="B47" s="2547">
        <f>結果表!F45</f>
        <v>100.37907318443754</v>
      </c>
      <c r="C47" s="699">
        <f t="shared" ref="C47" si="327">B47-B46</f>
        <v>3.9766744936528653E-2</v>
      </c>
      <c r="D47" s="243">
        <f t="shared" ref="D47" si="328">ROUND((B47-B35)/B35*100,2)</f>
        <v>3.58</v>
      </c>
      <c r="E47" s="359">
        <f t="shared" ref="E47" si="329">AVERAGE(B45:B47)</f>
        <v>100.34996341289779</v>
      </c>
      <c r="F47" s="359">
        <f t="shared" ref="F47" si="330">E47-E46</f>
        <v>2.6020414175832229E-2</v>
      </c>
      <c r="G47" s="361">
        <f t="shared" ref="G47" si="331">IF(F47&lt;0,-1,1)</f>
        <v>1</v>
      </c>
      <c r="H47" s="361">
        <f t="shared" ref="H47" si="332">SUM(G45:G47)</f>
        <v>3</v>
      </c>
      <c r="I47" s="2543" t="str">
        <f t="shared" ref="I47" si="333">IF(H47=-3,"悪化 ",IF(H47=3,"改善 "," ---"))</f>
        <v xml:space="preserve">改善 </v>
      </c>
      <c r="J47" s="2547">
        <f>結果表!N45</f>
        <v>99.082559402874352</v>
      </c>
      <c r="L47" s="529">
        <v>8</v>
      </c>
      <c r="M47" s="262">
        <f t="shared" ref="M47" si="334">B47</f>
        <v>100.37907318443754</v>
      </c>
      <c r="N47" s="220">
        <f t="shared" ref="N47" si="335">J47</f>
        <v>99.082559402874352</v>
      </c>
    </row>
    <row r="48" spans="1:14">
      <c r="A48" s="2199">
        <v>44440</v>
      </c>
      <c r="B48" s="2547">
        <f>結果表!F46</f>
        <v>100.49099723336771</v>
      </c>
      <c r="C48" s="699">
        <f t="shared" ref="C48" si="336">B48-B47</f>
        <v>0.11192404893016317</v>
      </c>
      <c r="D48" s="243">
        <f t="shared" ref="D48" si="337">ROUND((B48-B36)/B36*100,2)</f>
        <v>3.3</v>
      </c>
      <c r="E48" s="359">
        <f t="shared" ref="E48" si="338">AVERAGE(B46:B48)</f>
        <v>100.40312561910208</v>
      </c>
      <c r="F48" s="359">
        <f t="shared" ref="F48" si="339">E48-E47</f>
        <v>5.3162206204291351E-2</v>
      </c>
      <c r="G48" s="361">
        <f t="shared" ref="G48" si="340">IF(F48&lt;0,-1,1)</f>
        <v>1</v>
      </c>
      <c r="H48" s="361">
        <f t="shared" ref="H48" si="341">SUM(G46:G48)</f>
        <v>3</v>
      </c>
      <c r="I48" s="2543" t="str">
        <f t="shared" ref="I48" si="342">IF(H48=-3,"悪化 ",IF(H48=3,"改善 "," ---"))</f>
        <v xml:space="preserve">改善 </v>
      </c>
      <c r="J48" s="2547">
        <f>結果表!N46</f>
        <v>99.153088310232292</v>
      </c>
      <c r="L48" s="529">
        <v>9</v>
      </c>
      <c r="M48" s="262">
        <f t="shared" ref="M48" si="343">B48</f>
        <v>100.49099723336771</v>
      </c>
      <c r="N48" s="220">
        <f t="shared" ref="N48" si="344">J48</f>
        <v>99.153088310232292</v>
      </c>
    </row>
    <row r="49" spans="1:14">
      <c r="A49" s="2199">
        <v>44470</v>
      </c>
      <c r="B49" s="2547">
        <f>結果表!F47</f>
        <v>100.68751004220523</v>
      </c>
      <c r="C49" s="699">
        <f t="shared" ref="C49" si="345">B49-B48</f>
        <v>0.1965128088375252</v>
      </c>
      <c r="D49" s="243">
        <f t="shared" ref="D49" si="346">ROUND((B49-B37)/B37*100,2)</f>
        <v>3.02</v>
      </c>
      <c r="E49" s="359">
        <f t="shared" ref="E49" si="347">AVERAGE(B47:B49)</f>
        <v>100.51919348667018</v>
      </c>
      <c r="F49" s="359">
        <f t="shared" ref="F49" si="348">E49-E48</f>
        <v>0.11606786756809129</v>
      </c>
      <c r="G49" s="361">
        <f t="shared" ref="G49" si="349">IF(F49&lt;0,-1,1)</f>
        <v>1</v>
      </c>
      <c r="H49" s="361">
        <f t="shared" ref="H49" si="350">SUM(G47:G49)</f>
        <v>3</v>
      </c>
      <c r="I49" s="2543" t="str">
        <f t="shared" ref="I49" si="351">IF(H49=-3,"悪化 ",IF(H49=3,"改善 "," ---"))</f>
        <v xml:space="preserve">改善 </v>
      </c>
      <c r="J49" s="2547">
        <f>結果表!N47</f>
        <v>99.281510838786971</v>
      </c>
      <c r="L49" s="529">
        <v>10</v>
      </c>
      <c r="M49" s="262">
        <f t="shared" ref="M49" si="352">B49</f>
        <v>100.68751004220523</v>
      </c>
      <c r="N49" s="220">
        <f t="shared" ref="N49" si="353">J49</f>
        <v>99.281510838786971</v>
      </c>
    </row>
    <row r="50" spans="1:14">
      <c r="A50" s="2199">
        <v>44501</v>
      </c>
      <c r="B50" s="2547">
        <f>結果表!F48</f>
        <v>100.94134835183127</v>
      </c>
      <c r="C50" s="699">
        <f t="shared" ref="C50" si="354">B50-B49</f>
        <v>0.25383830962603326</v>
      </c>
      <c r="D50" s="243">
        <f t="shared" ref="D50" si="355">ROUND((B50-B38)/B38*100,2)</f>
        <v>2.75</v>
      </c>
      <c r="E50" s="359">
        <f t="shared" ref="E50" si="356">AVERAGE(B48:B50)</f>
        <v>100.70661854246806</v>
      </c>
      <c r="F50" s="359">
        <f t="shared" ref="F50" si="357">E50-E49</f>
        <v>0.18742505579788826</v>
      </c>
      <c r="G50" s="361">
        <f t="shared" ref="G50" si="358">IF(F50&lt;0,-1,1)</f>
        <v>1</v>
      </c>
      <c r="H50" s="361">
        <f t="shared" ref="H50" si="359">SUM(G48:G50)</f>
        <v>3</v>
      </c>
      <c r="I50" s="2543" t="str">
        <f t="shared" ref="I50" si="360">IF(H50=-3,"悪化 ",IF(H50=3,"改善 "," ---"))</f>
        <v xml:space="preserve">改善 </v>
      </c>
      <c r="J50" s="2547">
        <f>結果表!N48</f>
        <v>99.452761045944897</v>
      </c>
      <c r="L50" s="528">
        <v>11</v>
      </c>
      <c r="M50" s="262">
        <f t="shared" ref="M50" si="361">B50</f>
        <v>100.94134835183127</v>
      </c>
      <c r="N50" s="220">
        <f t="shared" ref="N50" si="362">J50</f>
        <v>99.452761045944897</v>
      </c>
    </row>
    <row r="51" spans="1:14">
      <c r="A51" s="2199">
        <v>44531</v>
      </c>
      <c r="B51" s="2548">
        <f>結果表!F49</f>
        <v>101.21184830063326</v>
      </c>
      <c r="C51" s="699">
        <f t="shared" ref="C51:C52" si="363">B51-B50</f>
        <v>0.2704999488019979</v>
      </c>
      <c r="D51" s="243">
        <f t="shared" ref="D51:D52" si="364">ROUND((B51-B39)/B39*100,2)</f>
        <v>2.5</v>
      </c>
      <c r="E51" s="359">
        <f t="shared" ref="E51:E52" si="365">AVERAGE(B49:B51)</f>
        <v>100.94690223155659</v>
      </c>
      <c r="F51" s="359">
        <f t="shared" ref="F51:F52" si="366">E51-E50</f>
        <v>0.24028368908852826</v>
      </c>
      <c r="G51" s="361">
        <f t="shared" ref="G51:G52" si="367">IF(F51&lt;0,-1,1)</f>
        <v>1</v>
      </c>
      <c r="H51" s="361">
        <f t="shared" ref="H51:H52" si="368">SUM(G49:G51)</f>
        <v>3</v>
      </c>
      <c r="I51" s="2543" t="str">
        <f t="shared" ref="I51:I52" si="369">IF(H51=-3,"悪化 ",IF(H51=3,"改善 "," ---"))</f>
        <v xml:space="preserve">改善 </v>
      </c>
      <c r="J51" s="2548">
        <f>結果表!N49</f>
        <v>99.638012573496908</v>
      </c>
      <c r="L51" s="532">
        <v>12</v>
      </c>
      <c r="M51" s="494">
        <f t="shared" ref="M51:M52" si="370">B51</f>
        <v>101.21184830063326</v>
      </c>
      <c r="N51" s="225">
        <f t="shared" ref="N51:N52" si="371">J51</f>
        <v>99.638012573496908</v>
      </c>
    </row>
    <row r="52" spans="1:14">
      <c r="A52" s="2231">
        <v>44562</v>
      </c>
      <c r="B52" s="2547">
        <f>結果表!F50</f>
        <v>101.50859872412707</v>
      </c>
      <c r="C52" s="547">
        <f t="shared" si="363"/>
        <v>0.29675042349380476</v>
      </c>
      <c r="D52" s="245">
        <f t="shared" si="364"/>
        <v>2.2799999999999998</v>
      </c>
      <c r="E52" s="548">
        <f t="shared" si="365"/>
        <v>101.22059845886388</v>
      </c>
      <c r="F52" s="553">
        <f t="shared" si="366"/>
        <v>0.27369622730728338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結果表!N50</f>
        <v>99.856644648093081</v>
      </c>
      <c r="L52" s="530" t="s">
        <v>856</v>
      </c>
      <c r="M52" s="262">
        <f t="shared" si="370"/>
        <v>101.50859872412707</v>
      </c>
      <c r="N52" s="220">
        <f t="shared" si="371"/>
        <v>99.856644648093081</v>
      </c>
    </row>
    <row r="53" spans="1:14">
      <c r="A53" s="2232">
        <v>44593</v>
      </c>
      <c r="B53" s="2547">
        <f>結果表!F51</f>
        <v>101.81119367437812</v>
      </c>
      <c r="C53" s="52">
        <f t="shared" ref="C53" si="372">B53-B52</f>
        <v>0.30259495025104854</v>
      </c>
      <c r="D53" s="243">
        <f t="shared" ref="D53" si="373">ROUND((B53-B41)/B41*100,2)</f>
        <v>2.14</v>
      </c>
      <c r="E53" s="542">
        <f t="shared" ref="E53" si="374">AVERAGE(B51:B53)</f>
        <v>101.51054689971282</v>
      </c>
      <c r="F53" s="359">
        <f t="shared" ref="F53" si="375">E53-E52</f>
        <v>0.28994844084894567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結果表!N51</f>
        <v>100.09261804592614</v>
      </c>
      <c r="L53" s="527">
        <v>2</v>
      </c>
      <c r="M53" s="262">
        <f t="shared" ref="M53" si="379">B53</f>
        <v>101.81119367437812</v>
      </c>
      <c r="N53" s="220">
        <f t="shared" ref="N53" si="380">J53</f>
        <v>100.09261804592614</v>
      </c>
    </row>
    <row r="54" spans="1:14">
      <c r="A54" s="2232">
        <v>44621</v>
      </c>
      <c r="B54" s="2547">
        <f>結果表!F52</f>
        <v>102.14554914807607</v>
      </c>
      <c r="C54" s="52">
        <f t="shared" ref="C54" si="381">B54-B53</f>
        <v>0.33435547369795415</v>
      </c>
      <c r="D54" s="243">
        <f t="shared" ref="D54" si="382">ROUND((B54-B42)/B42*100,2)</f>
        <v>2.14</v>
      </c>
      <c r="E54" s="542">
        <f t="shared" ref="E54" si="383">AVERAGE(B52:B54)</f>
        <v>101.8217805155271</v>
      </c>
      <c r="F54" s="359">
        <f t="shared" ref="F54" si="384">E54-E53</f>
        <v>0.31123361581427389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結果表!N52</f>
        <v>100.3301768369672</v>
      </c>
      <c r="L54" s="527">
        <v>3</v>
      </c>
      <c r="M54" s="262">
        <f t="shared" ref="M54" si="388">B54</f>
        <v>102.14554914807607</v>
      </c>
      <c r="N54" s="220">
        <f t="shared" ref="N54" si="389">J54</f>
        <v>100.3301768369672</v>
      </c>
    </row>
    <row r="55" spans="1:14">
      <c r="A55" s="2232">
        <v>44652</v>
      </c>
      <c r="B55" s="2547">
        <f>結果表!F53</f>
        <v>102.41417662601016</v>
      </c>
      <c r="C55" s="52">
        <f t="shared" ref="C55" si="390">B55-B54</f>
        <v>0.26862747793408914</v>
      </c>
      <c r="D55" s="243">
        <f t="shared" ref="D55" si="391">ROUND((B55-B43)/B43*100,2)</f>
        <v>2.2000000000000002</v>
      </c>
      <c r="E55" s="542">
        <f t="shared" ref="E55" si="392">AVERAGE(B53:B55)</f>
        <v>102.12363981615478</v>
      </c>
      <c r="F55" s="359">
        <f t="shared" ref="F55" si="393">E55-E54</f>
        <v>0.30185930062768307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結果表!N53</f>
        <v>100.53387451594078</v>
      </c>
      <c r="L55" s="527">
        <v>4</v>
      </c>
      <c r="M55" s="262">
        <f t="shared" ref="M55" si="397">B55</f>
        <v>102.41417662601016</v>
      </c>
      <c r="N55" s="220">
        <f t="shared" ref="N55" si="398">J55</f>
        <v>100.53387451594078</v>
      </c>
    </row>
    <row r="56" spans="1:14">
      <c r="A56" s="2232">
        <v>44682</v>
      </c>
      <c r="B56" s="2547">
        <f>結果表!F54</f>
        <v>102.53980823861757</v>
      </c>
      <c r="C56" s="52">
        <f t="shared" ref="C56" si="399">B56-B55</f>
        <v>0.12563161260740685</v>
      </c>
      <c r="D56" s="243">
        <f t="shared" ref="D56" si="400">ROUND((B56-B44)/B44*100,2)</f>
        <v>2.23</v>
      </c>
      <c r="E56" s="542">
        <f t="shared" ref="E56" si="401">AVERAGE(B54:B56)</f>
        <v>102.36651133756794</v>
      </c>
      <c r="F56" s="359">
        <f t="shared" ref="F56" si="402">E56-E55</f>
        <v>0.24287152141316426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結果表!N54</f>
        <v>100.67857451251427</v>
      </c>
      <c r="L56" s="527">
        <v>5</v>
      </c>
      <c r="M56" s="262">
        <f t="shared" ref="M56" si="406">B56</f>
        <v>102.53980823861757</v>
      </c>
      <c r="N56" s="220">
        <f t="shared" ref="N56" si="407">J56</f>
        <v>100.67857451251427</v>
      </c>
    </row>
    <row r="57" spans="1:14">
      <c r="A57" s="2232">
        <v>44713</v>
      </c>
      <c r="B57" s="2547">
        <f>結果表!F55</f>
        <v>102.55469944547986</v>
      </c>
      <c r="C57" s="52">
        <f t="shared" ref="C57:C58" si="408">B57-B56</f>
        <v>1.4891206862287731E-2</v>
      </c>
      <c r="D57" s="243">
        <f t="shared" ref="D57:D58" si="409">ROUND((B57-B45)/B45*100,2)</f>
        <v>2.2200000000000002</v>
      </c>
      <c r="E57" s="542">
        <f t="shared" ref="E57:E58" si="410">AVERAGE(B55:B57)</f>
        <v>102.50289477003587</v>
      </c>
      <c r="F57" s="359">
        <f t="shared" ref="F57:F58" si="411">E57-E56</f>
        <v>0.13638343246792317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結果表!N55</f>
        <v>100.74882591942659</v>
      </c>
      <c r="L57" s="527">
        <v>6</v>
      </c>
      <c r="M57" s="262">
        <f t="shared" ref="M57:M58" si="415">B57</f>
        <v>102.55469944547986</v>
      </c>
      <c r="N57" s="220">
        <f t="shared" ref="N57:N58" si="416">J57</f>
        <v>100.74882591942659</v>
      </c>
    </row>
    <row r="58" spans="1:14">
      <c r="A58" s="2232">
        <v>44743</v>
      </c>
      <c r="B58" s="2547">
        <f>結果表!F56</f>
        <v>102.47188920447149</v>
      </c>
      <c r="C58" s="52">
        <f t="shared" si="408"/>
        <v>-8.2810241008360208E-2</v>
      </c>
      <c r="D58" s="243">
        <f t="shared" si="409"/>
        <v>2.13</v>
      </c>
      <c r="E58" s="542">
        <f t="shared" si="410"/>
        <v>102.52213229618964</v>
      </c>
      <c r="F58" s="359">
        <f t="shared" si="411"/>
        <v>1.9237526153773388E-2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結果表!N56</f>
        <v>100.73026387708899</v>
      </c>
      <c r="L58" s="527">
        <v>7</v>
      </c>
      <c r="M58" s="262">
        <f t="shared" si="415"/>
        <v>102.47188920447149</v>
      </c>
      <c r="N58" s="220">
        <f t="shared" si="416"/>
        <v>100.73026387708899</v>
      </c>
    </row>
    <row r="59" spans="1:14">
      <c r="A59" s="2232">
        <v>44774</v>
      </c>
      <c r="B59" s="2547">
        <f>結果表!F57</f>
        <v>102.28215119818697</v>
      </c>
      <c r="C59" s="52">
        <f t="shared" ref="C59" si="417">B59-B58</f>
        <v>-0.18973800628452864</v>
      </c>
      <c r="D59" s="243">
        <f t="shared" ref="D59" si="418">ROUND((B59-B47)/B47*100,2)</f>
        <v>1.9</v>
      </c>
      <c r="E59" s="542">
        <f t="shared" ref="E59" si="419">AVERAGE(B57:B59)</f>
        <v>102.43624661604611</v>
      </c>
      <c r="F59" s="359">
        <f t="shared" ref="F59" si="420">E59-E58</f>
        <v>-8.5885680143533705E-2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結果表!N57</f>
        <v>100.6381815643436</v>
      </c>
      <c r="L59" s="529">
        <v>8</v>
      </c>
      <c r="M59" s="262">
        <f t="shared" ref="M59" si="424">B59</f>
        <v>102.28215119818697</v>
      </c>
      <c r="N59" s="220">
        <f t="shared" ref="N59" si="425">J59</f>
        <v>100.6381815643436</v>
      </c>
    </row>
    <row r="60" spans="1:14">
      <c r="A60" s="2232">
        <v>44805</v>
      </c>
      <c r="B60" s="2547">
        <f>結果表!F58</f>
        <v>101.96562125977181</v>
      </c>
      <c r="C60" s="52">
        <f t="shared" ref="C60" si="426">B60-B59</f>
        <v>-0.31652993841515809</v>
      </c>
      <c r="D60" s="243">
        <f t="shared" ref="D60" si="427">ROUND((B60-B48)/B48*100,2)</f>
        <v>1.47</v>
      </c>
      <c r="E60" s="542">
        <f t="shared" ref="E60" si="428">AVERAGE(B58:B60)</f>
        <v>102.23988722081009</v>
      </c>
      <c r="F60" s="359">
        <f t="shared" ref="F60" si="429">E60-E59</f>
        <v>-0.19635939523601564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結果表!N58</f>
        <v>100.48368105090897</v>
      </c>
      <c r="L60" s="529">
        <v>9</v>
      </c>
      <c r="M60" s="262">
        <f t="shared" ref="M60" si="433">B60</f>
        <v>101.96562125977181</v>
      </c>
      <c r="N60" s="220">
        <f t="shared" ref="N60" si="434">J60</f>
        <v>100.48368105090897</v>
      </c>
    </row>
    <row r="61" spans="1:14">
      <c r="A61" s="2232">
        <v>44835</v>
      </c>
      <c r="B61" s="2547">
        <f>結果表!F59</f>
        <v>101.57837811866521</v>
      </c>
      <c r="C61" s="52">
        <f t="shared" ref="C61" si="435">B61-B60</f>
        <v>-0.38724314110659463</v>
      </c>
      <c r="D61" s="243">
        <f t="shared" ref="D61" si="436">ROUND((B61-B49)/B49*100,2)</f>
        <v>0.88</v>
      </c>
      <c r="E61" s="542">
        <f t="shared" ref="E61" si="437">AVERAGE(B59:B61)</f>
        <v>101.942050192208</v>
      </c>
      <c r="F61" s="359">
        <f t="shared" ref="F61" si="438">E61-E60</f>
        <v>-0.29783702860208905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結果表!N59</f>
        <v>100.27609056597872</v>
      </c>
      <c r="L61" s="529">
        <v>10</v>
      </c>
      <c r="M61" s="262">
        <f t="shared" ref="M61" si="442">B61</f>
        <v>101.57837811866521</v>
      </c>
      <c r="N61" s="220">
        <f t="shared" ref="N61" si="443">J61</f>
        <v>100.27609056597872</v>
      </c>
    </row>
    <row r="62" spans="1:14">
      <c r="A62" s="2232">
        <v>44866</v>
      </c>
      <c r="B62" s="2547">
        <f>結果表!F60</f>
        <v>101.1998745259599</v>
      </c>
      <c r="C62" s="52">
        <f t="shared" ref="C62" si="444">B62-B61</f>
        <v>-0.37850359270531442</v>
      </c>
      <c r="D62" s="243">
        <f t="shared" ref="D62" si="445">ROUND((B62-B50)/B50*100,2)</f>
        <v>0.26</v>
      </c>
      <c r="E62" s="542">
        <f t="shared" ref="E62" si="446">AVERAGE(B60:B62)</f>
        <v>101.58129130146564</v>
      </c>
      <c r="F62" s="359">
        <f t="shared" ref="F62" si="447">E62-E61</f>
        <v>-0.36075889074236045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結果表!N60</f>
        <v>100.05831031034586</v>
      </c>
      <c r="L62" s="528">
        <v>11</v>
      </c>
      <c r="M62" s="262">
        <f t="shared" ref="M62" si="451">B62</f>
        <v>101.1998745259599</v>
      </c>
      <c r="N62" s="220">
        <f t="shared" ref="N62" si="452">J62</f>
        <v>100.05831031034586</v>
      </c>
    </row>
    <row r="63" spans="1:14">
      <c r="A63" s="2549">
        <v>44896</v>
      </c>
      <c r="B63" s="2547">
        <f>結果表!F61</f>
        <v>100.86230206310718</v>
      </c>
      <c r="C63" s="550">
        <f t="shared" ref="C63:C64" si="453">B63-B62</f>
        <v>-0.33757246285271947</v>
      </c>
      <c r="D63" s="246">
        <f t="shared" ref="D63:D64" si="454">ROUND((B63-B51)/B51*100,2)</f>
        <v>-0.35</v>
      </c>
      <c r="E63" s="551">
        <f t="shared" ref="E63:E64" si="455">AVERAGE(B61:B63)</f>
        <v>101.21351823591077</v>
      </c>
      <c r="F63" s="544">
        <f t="shared" ref="F63:F64" si="456">E63-E62</f>
        <v>-0.36777306555487144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結果表!N61</f>
        <v>99.85591200433494</v>
      </c>
      <c r="L63" s="532">
        <v>12</v>
      </c>
      <c r="M63" s="494">
        <f t="shared" ref="M63:M64" si="460">B63</f>
        <v>100.86230206310718</v>
      </c>
      <c r="N63" s="225">
        <f t="shared" ref="N63:N64" si="461">J63</f>
        <v>99.85591200433494</v>
      </c>
    </row>
    <row r="64" spans="1:14">
      <c r="A64" s="2199">
        <v>44927</v>
      </c>
      <c r="B64" s="2546">
        <f>結果表!F62</f>
        <v>100.57778584401015</v>
      </c>
      <c r="C64" s="699">
        <f t="shared" si="453"/>
        <v>-0.28451621909702851</v>
      </c>
      <c r="D64" s="52">
        <f t="shared" si="454"/>
        <v>-0.92</v>
      </c>
      <c r="E64" s="359">
        <f t="shared" si="455"/>
        <v>100.87998747769241</v>
      </c>
      <c r="F64" s="542">
        <f t="shared" si="456"/>
        <v>-0.33353075821835887</v>
      </c>
      <c r="G64" s="361">
        <f t="shared" si="457"/>
        <v>-1</v>
      </c>
      <c r="H64" s="360">
        <f t="shared" si="458"/>
        <v>-3</v>
      </c>
      <c r="I64" s="2543" t="str">
        <f t="shared" si="459"/>
        <v xml:space="preserve">悪化 </v>
      </c>
      <c r="J64" s="2546">
        <f>結果表!N62</f>
        <v>99.700587301439299</v>
      </c>
      <c r="L64" s="530" t="s">
        <v>1210</v>
      </c>
      <c r="M64" s="531">
        <f t="shared" si="460"/>
        <v>100.57778584401015</v>
      </c>
      <c r="N64" s="369">
        <f t="shared" si="461"/>
        <v>99.700587301439299</v>
      </c>
    </row>
    <row r="65" spans="1:14">
      <c r="A65" s="2199">
        <v>44958</v>
      </c>
      <c r="B65" s="2547">
        <f>結果表!F63</f>
        <v>100.31417660815711</v>
      </c>
      <c r="C65" s="699">
        <f t="shared" ref="C65" si="462">B65-B64</f>
        <v>-0.26360923585303908</v>
      </c>
      <c r="D65" s="52">
        <f t="shared" ref="D65" si="463">ROUND((B65-B53)/B53*100,2)</f>
        <v>-1.47</v>
      </c>
      <c r="E65" s="359">
        <f t="shared" ref="E65" si="464">AVERAGE(B63:B65)</f>
        <v>100.58475483842483</v>
      </c>
      <c r="F65" s="542">
        <f t="shared" ref="F65" si="465">E65-E64</f>
        <v>-0.29523263926758148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結果表!N63</f>
        <v>99.619068037504334</v>
      </c>
      <c r="L65" s="527">
        <v>2</v>
      </c>
      <c r="M65" s="262">
        <f t="shared" ref="M65" si="469">B65</f>
        <v>100.31417660815711</v>
      </c>
      <c r="N65" s="220">
        <f t="shared" ref="N65" si="470">J65</f>
        <v>99.619068037504334</v>
      </c>
    </row>
    <row r="66" spans="1:14">
      <c r="A66" s="2199">
        <v>44986</v>
      </c>
      <c r="B66" s="2547">
        <f>結果表!F64</f>
        <v>100.05653226697221</v>
      </c>
      <c r="C66" s="699">
        <f t="shared" ref="C66" si="471">B66-B65</f>
        <v>-0.25764434118489987</v>
      </c>
      <c r="D66" s="52">
        <f t="shared" ref="D66" si="472">ROUND((B66-B54)/B54*100,2)</f>
        <v>-2.0499999999999998</v>
      </c>
      <c r="E66" s="359">
        <f t="shared" ref="E66" si="473">AVERAGE(B64:B66)</f>
        <v>100.31616490637983</v>
      </c>
      <c r="F66" s="542">
        <f t="shared" ref="F66" si="474">E66-E65</f>
        <v>-0.26858993204500337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結果表!N64</f>
        <v>99.639189535394266</v>
      </c>
      <c r="L66" s="527">
        <v>3</v>
      </c>
      <c r="M66" s="262">
        <f t="shared" ref="M66" si="478">B66</f>
        <v>100.05653226697221</v>
      </c>
      <c r="N66" s="220">
        <f t="shared" ref="N66" si="479">J66</f>
        <v>99.639189535394266</v>
      </c>
    </row>
    <row r="67" spans="1:14">
      <c r="A67" s="2199">
        <v>45017</v>
      </c>
      <c r="B67" s="2547">
        <f>結果表!F65</f>
        <v>99.823799905598321</v>
      </c>
      <c r="C67" s="699">
        <f t="shared" ref="C67" si="480">B67-B66</f>
        <v>-0.23273236137389119</v>
      </c>
      <c r="D67" s="52">
        <f t="shared" ref="D67" si="481">ROUND((B67-B55)/B55*100,2)</f>
        <v>-2.5299999999999998</v>
      </c>
      <c r="E67" s="359">
        <f t="shared" ref="E67" si="482">AVERAGE(B65:B67)</f>
        <v>100.06483626024254</v>
      </c>
      <c r="F67" s="542">
        <f t="shared" ref="F67" si="483">E67-E66</f>
        <v>-0.25132864613728145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結果表!N65</f>
        <v>99.739519712504986</v>
      </c>
      <c r="L67" s="527">
        <v>4</v>
      </c>
      <c r="M67" s="262">
        <f t="shared" ref="M67" si="487">B67</f>
        <v>99.823799905598321</v>
      </c>
      <c r="N67" s="220">
        <f t="shared" ref="N67" si="488">J67</f>
        <v>99.739519712504986</v>
      </c>
    </row>
    <row r="68" spans="1:14">
      <c r="A68" s="2199">
        <v>45047</v>
      </c>
      <c r="B68" s="2547">
        <f>結果表!F66</f>
        <v>99.679576348981783</v>
      </c>
      <c r="C68" s="699">
        <f t="shared" ref="C68" si="489">B68-B67</f>
        <v>-0.14422355661653796</v>
      </c>
      <c r="D68" s="52">
        <f t="shared" ref="D68" si="490">ROUND((B68-B56)/B56*100,2)</f>
        <v>-2.79</v>
      </c>
      <c r="E68" s="359">
        <f t="shared" ref="E68" si="491">AVERAGE(B66:B68)</f>
        <v>99.853302840517429</v>
      </c>
      <c r="F68" s="542">
        <f t="shared" ref="F68" si="492">E68-E67</f>
        <v>-0.21153341972511441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結果表!N66</f>
        <v>99.881867248766568</v>
      </c>
      <c r="L68" s="527">
        <v>5</v>
      </c>
      <c r="M68" s="262">
        <f t="shared" ref="M68" si="496">B68</f>
        <v>99.679576348981783</v>
      </c>
      <c r="N68" s="220">
        <f t="shared" ref="N68" si="497">J68</f>
        <v>99.881867248766568</v>
      </c>
    </row>
    <row r="69" spans="1:14">
      <c r="A69" s="2199">
        <v>45078</v>
      </c>
      <c r="B69" s="2547">
        <f>結果表!F67</f>
        <v>99.565786468064417</v>
      </c>
      <c r="C69" s="699">
        <f t="shared" ref="C69" si="498">B69-B68</f>
        <v>-0.1137898809173663</v>
      </c>
      <c r="D69" s="52">
        <f t="shared" ref="D69" si="499">ROUND((B69-B57)/B57*100,2)</f>
        <v>-2.91</v>
      </c>
      <c r="E69" s="359">
        <f t="shared" ref="E69" si="500">AVERAGE(B67:B69)</f>
        <v>99.689720907548178</v>
      </c>
      <c r="F69" s="542">
        <f t="shared" ref="F69" si="501">E69-E68</f>
        <v>-0.16358193296925094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結果表!N67</f>
        <v>100.01813152203083</v>
      </c>
      <c r="L69" s="527">
        <v>6</v>
      </c>
      <c r="M69" s="262">
        <f t="shared" ref="M69" si="505">B69</f>
        <v>99.565786468064417</v>
      </c>
      <c r="N69" s="220">
        <f t="shared" ref="N69" si="506">J69</f>
        <v>100.01813152203083</v>
      </c>
    </row>
    <row r="70" spans="1:14">
      <c r="A70" s="2199">
        <v>45108</v>
      </c>
      <c r="B70" s="2547">
        <f>結果表!F68</f>
        <v>99.450506492595849</v>
      </c>
      <c r="C70" s="699">
        <f t="shared" ref="C70" si="507">B70-B69</f>
        <v>-0.11527997546856739</v>
      </c>
      <c r="D70" s="52">
        <f t="shared" ref="D70" si="508">ROUND((B70-B58)/B58*100,2)</f>
        <v>-2.95</v>
      </c>
      <c r="E70" s="359">
        <f t="shared" ref="E70" si="509">AVERAGE(B68:B70)</f>
        <v>99.565289769880678</v>
      </c>
      <c r="F70" s="542">
        <f t="shared" ref="F70" si="510">E70-E69</f>
        <v>-0.12443113766750002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結果表!N68</f>
        <v>100.13451507337018</v>
      </c>
      <c r="L70" s="527">
        <v>7</v>
      </c>
      <c r="M70" s="262">
        <f t="shared" ref="M70" si="514">B70</f>
        <v>99.450506492595849</v>
      </c>
      <c r="N70" s="220">
        <f t="shared" ref="N70" si="515">J70</f>
        <v>100.13451507337018</v>
      </c>
    </row>
    <row r="71" spans="1:14">
      <c r="A71" s="2199">
        <v>45139</v>
      </c>
      <c r="B71" s="2547">
        <f>結果表!F69</f>
        <v>99.338261919453757</v>
      </c>
      <c r="C71" s="699">
        <f t="shared" ref="C71" si="516">B71-B70</f>
        <v>-0.11224457314209246</v>
      </c>
      <c r="D71" s="52">
        <f t="shared" ref="D71" si="517">ROUND((B71-B59)/B59*100,2)</f>
        <v>-2.88</v>
      </c>
      <c r="E71" s="359">
        <f t="shared" ref="E71" si="518">AVERAGE(B69:B71)</f>
        <v>99.45151829337135</v>
      </c>
      <c r="F71" s="542">
        <f t="shared" ref="F71" si="519">E71-E70</f>
        <v>-0.11377147650932784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結果表!N69</f>
        <v>100.21656252838375</v>
      </c>
      <c r="L71" s="529">
        <v>8</v>
      </c>
      <c r="M71" s="262">
        <f t="shared" ref="M71" si="523">B71</f>
        <v>99.338261919453757</v>
      </c>
      <c r="N71" s="220">
        <f t="shared" ref="N71" si="524">J71</f>
        <v>100.21656252838375</v>
      </c>
    </row>
    <row r="72" spans="1:14">
      <c r="A72" s="2199">
        <v>45170</v>
      </c>
      <c r="B72" s="2547">
        <f>結果表!F70</f>
        <v>99.169241358329955</v>
      </c>
      <c r="C72" s="699">
        <f t="shared" ref="C72" si="525">B72-B71</f>
        <v>-0.16902056112380137</v>
      </c>
      <c r="D72" s="52">
        <f t="shared" ref="D72" si="526">ROUND((B72-B60)/B60*100,2)</f>
        <v>-2.74</v>
      </c>
      <c r="E72" s="359">
        <f t="shared" ref="E72" si="527">AVERAGE(B70:B72)</f>
        <v>99.319336590126511</v>
      </c>
      <c r="F72" s="542">
        <f t="shared" ref="F72" si="528">E72-E71</f>
        <v>-0.13218170324483935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結果表!N70</f>
        <v>100.25202252757219</v>
      </c>
      <c r="L72" s="529">
        <v>9</v>
      </c>
      <c r="M72" s="262">
        <f t="shared" ref="M72" si="532">B72</f>
        <v>99.169241358329955</v>
      </c>
      <c r="N72" s="220">
        <f t="shared" ref="N72" si="533">J72</f>
        <v>100.25202252757219</v>
      </c>
    </row>
    <row r="73" spans="1:14">
      <c r="A73" s="2199">
        <v>45200</v>
      </c>
      <c r="B73" s="2547">
        <f>結果表!F71</f>
        <v>99.003356180303996</v>
      </c>
      <c r="C73" s="699">
        <f t="shared" ref="C73" si="534">B73-B72</f>
        <v>-0.16588517802595959</v>
      </c>
      <c r="D73" s="52">
        <f t="shared" ref="D73" si="535">ROUND((B73-B61)/B61*100,2)</f>
        <v>-2.54</v>
      </c>
      <c r="E73" s="359">
        <f t="shared" ref="E73" si="536">AVERAGE(B71:B73)</f>
        <v>99.170286486029227</v>
      </c>
      <c r="F73" s="542">
        <f t="shared" ref="F73" si="537">E73-E72</f>
        <v>-0.14905010409728447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結果表!N71</f>
        <v>100.24388196855216</v>
      </c>
      <c r="L73" s="529">
        <v>10</v>
      </c>
      <c r="M73" s="262">
        <f t="shared" ref="M73" si="541">B73</f>
        <v>99.003356180303996</v>
      </c>
      <c r="N73" s="220">
        <f t="shared" ref="N73" si="542">J73</f>
        <v>100.24388196855216</v>
      </c>
    </row>
    <row r="74" spans="1:14">
      <c r="A74" s="2199">
        <v>45231</v>
      </c>
      <c r="B74" s="2547">
        <f>結果表!F72</f>
        <v>98.846937327462655</v>
      </c>
      <c r="C74" s="699">
        <f t="shared" ref="C74" si="543">B74-B73</f>
        <v>-0.15641885284134105</v>
      </c>
      <c r="D74" s="52">
        <f t="shared" ref="D74" si="544">ROUND((B74-B62)/B62*100,2)</f>
        <v>-2.33</v>
      </c>
      <c r="E74" s="359">
        <f t="shared" ref="E74" si="545">AVERAGE(B72:B74)</f>
        <v>99.006511622032193</v>
      </c>
      <c r="F74" s="542">
        <f t="shared" ref="F74" si="546">E74-E73</f>
        <v>-0.163774863997034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結果表!N72</f>
        <v>100.18048203145389</v>
      </c>
      <c r="L74" s="528">
        <v>11</v>
      </c>
      <c r="M74" s="262">
        <f t="shared" ref="M74" si="550">B74</f>
        <v>98.846937327462655</v>
      </c>
      <c r="N74" s="220">
        <f t="shared" ref="N74" si="551">J74</f>
        <v>100.18048203145389</v>
      </c>
    </row>
    <row r="75" spans="1:14">
      <c r="A75" s="2199">
        <v>45261</v>
      </c>
      <c r="B75" s="2548">
        <f>結果表!F73</f>
        <v>98.703472085719369</v>
      </c>
      <c r="C75" s="699">
        <f t="shared" ref="C75:C76" si="552">B75-B74</f>
        <v>-0.14346524174328579</v>
      </c>
      <c r="D75" s="52">
        <f t="shared" ref="D75:D76" si="553">ROUND((B75-B63)/B63*100,2)</f>
        <v>-2.14</v>
      </c>
      <c r="E75" s="359">
        <f t="shared" ref="E75:E76" si="554">AVERAGE(B73:B75)</f>
        <v>98.851255197828664</v>
      </c>
      <c r="F75" s="542">
        <f t="shared" ref="F75:F76" si="555">E75-E74</f>
        <v>-0.15525642420352881</v>
      </c>
      <c r="G75" s="361">
        <f t="shared" ref="G75:G76" si="556">IF(F75&lt;0,-1,1)</f>
        <v>-1</v>
      </c>
      <c r="H75" s="360">
        <f t="shared" ref="H75:H76" si="557">SUM(G73:G75)</f>
        <v>-3</v>
      </c>
      <c r="I75" s="2543" t="str">
        <f t="shared" ref="I75:I76" si="558">IF(H75=-3,"悪化 ",IF(H75=3,"改善 "," ---"))</f>
        <v xml:space="preserve">悪化 </v>
      </c>
      <c r="J75" s="2548">
        <f>結果表!N73</f>
        <v>100.05856295531862</v>
      </c>
      <c r="L75" s="532">
        <v>12</v>
      </c>
      <c r="M75" s="494">
        <f t="shared" ref="M75:M76" si="559">B75</f>
        <v>98.703472085719369</v>
      </c>
      <c r="N75" s="225">
        <f t="shared" ref="N75:N76" si="560">J75</f>
        <v>100.05856295531862</v>
      </c>
    </row>
    <row r="76" spans="1:14">
      <c r="A76" s="2231">
        <v>45292</v>
      </c>
      <c r="B76" s="2547">
        <f>結果表!F74</f>
        <v>98.58631432460524</v>
      </c>
      <c r="C76" s="735">
        <f t="shared" si="552"/>
        <v>-0.11715776111412879</v>
      </c>
      <c r="D76" s="547">
        <f t="shared" si="553"/>
        <v>-1.98</v>
      </c>
      <c r="E76" s="553">
        <f t="shared" si="554"/>
        <v>98.712241245929093</v>
      </c>
      <c r="F76" s="548">
        <f t="shared" si="555"/>
        <v>-0.139013951899571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結果表!N74</f>
        <v>99.880292793448533</v>
      </c>
      <c r="L76" s="530" t="s">
        <v>1254</v>
      </c>
      <c r="M76" s="262">
        <f t="shared" si="559"/>
        <v>98.58631432460524</v>
      </c>
      <c r="N76" s="220">
        <f t="shared" si="560"/>
        <v>99.880292793448533</v>
      </c>
    </row>
    <row r="77" spans="1:14">
      <c r="A77" s="2232">
        <v>45323</v>
      </c>
      <c r="B77" s="2547">
        <f>結果表!F75</f>
        <v>98.561079738471818</v>
      </c>
      <c r="C77" s="699">
        <f t="shared" ref="C77" si="561">B77-B76</f>
        <v>-2.5234586133421999E-2</v>
      </c>
      <c r="D77" s="52">
        <f t="shared" ref="D77" si="562">ROUND((B77-B65)/B65*100,2)</f>
        <v>-1.75</v>
      </c>
      <c r="E77" s="359">
        <f t="shared" ref="E77" si="563">AVERAGE(B75:B77)</f>
        <v>98.616955382932133</v>
      </c>
      <c r="F77" s="542">
        <f t="shared" ref="F77" si="564">E77-E76</f>
        <v>-9.5285862996959736E-2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結果表!N75</f>
        <v>99.718927001154725</v>
      </c>
      <c r="L77" s="527">
        <v>2</v>
      </c>
      <c r="M77" s="262">
        <f t="shared" ref="M77" si="568">B77</f>
        <v>98.561079738471818</v>
      </c>
      <c r="N77" s="220">
        <f t="shared" ref="N77" si="569">J77</f>
        <v>99.718927001154725</v>
      </c>
    </row>
    <row r="78" spans="1:14">
      <c r="A78" s="2232">
        <v>45352</v>
      </c>
      <c r="B78" s="2547">
        <f>結果表!F76</f>
        <v>98.630280007020062</v>
      </c>
      <c r="C78" s="699">
        <f t="shared" ref="C78" si="570">B78-B77</f>
        <v>6.9200268548243571E-2</v>
      </c>
      <c r="D78" s="52">
        <f t="shared" ref="D78" si="571">ROUND((B78-B66)/B66*100,2)</f>
        <v>-1.43</v>
      </c>
      <c r="E78" s="359">
        <f t="shared" ref="E78" si="572">AVERAGE(B76:B78)</f>
        <v>98.592558023365712</v>
      </c>
      <c r="F78" s="542">
        <f t="shared" ref="F78" si="573">E78-E77</f>
        <v>-2.4397359566421528E-2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結果表!N76</f>
        <v>99.616914443446404</v>
      </c>
      <c r="L78" s="527">
        <v>3</v>
      </c>
      <c r="M78" s="262">
        <f t="shared" ref="M78" si="577">B78</f>
        <v>98.630280007020062</v>
      </c>
      <c r="N78" s="220">
        <f t="shared" ref="N78" si="578">J78</f>
        <v>99.616914443446404</v>
      </c>
    </row>
    <row r="79" spans="1:14">
      <c r="A79" s="2232">
        <v>45383</v>
      </c>
      <c r="B79" s="2547">
        <f>結果表!F77</f>
        <v>98.828136163905938</v>
      </c>
      <c r="C79" s="699">
        <f t="shared" ref="C79" si="579">B79-B78</f>
        <v>0.19785615688587654</v>
      </c>
      <c r="D79" s="52">
        <f t="shared" ref="D79" si="580">ROUND((B79-B67)/B67*100,2)</f>
        <v>-1</v>
      </c>
      <c r="E79" s="359">
        <f t="shared" ref="E79" si="581">AVERAGE(B77:B79)</f>
        <v>98.673165303132592</v>
      </c>
      <c r="F79" s="542">
        <f t="shared" ref="F79" si="582">E79-E78</f>
        <v>8.0607279766880424E-2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結果表!N77</f>
        <v>99.596025712516933</v>
      </c>
      <c r="L79" s="527">
        <v>4</v>
      </c>
      <c r="M79" s="262">
        <f t="shared" ref="M79" si="586">B79</f>
        <v>98.828136163905938</v>
      </c>
      <c r="N79" s="220">
        <f t="shared" ref="N79" si="587">J79</f>
        <v>99.596025712516933</v>
      </c>
    </row>
    <row r="80" spans="1:14">
      <c r="A80" s="2232">
        <v>45413</v>
      </c>
      <c r="B80" s="2547">
        <f>結果表!F78</f>
        <v>99.103413153842723</v>
      </c>
      <c r="C80" s="699">
        <f t="shared" ref="C80" si="588">B80-B79</f>
        <v>0.27527698993678484</v>
      </c>
      <c r="D80" s="52">
        <f t="shared" ref="D80" si="589">ROUND((B80-B68)/B68*100,2)</f>
        <v>-0.57999999999999996</v>
      </c>
      <c r="E80" s="359">
        <f t="shared" ref="E80" si="590">AVERAGE(B78:B80)</f>
        <v>98.853943108256246</v>
      </c>
      <c r="F80" s="542">
        <f t="shared" ref="F80" si="591">E80-E79</f>
        <v>0.18077780512365393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結果表!N78</f>
        <v>99.653430787104867</v>
      </c>
      <c r="L80" s="527">
        <v>5</v>
      </c>
      <c r="M80" s="262">
        <f t="shared" ref="M80" si="595">B80</f>
        <v>99.103413153842723</v>
      </c>
      <c r="N80" s="220">
        <f t="shared" ref="N80" si="596">J80</f>
        <v>99.653430787104867</v>
      </c>
    </row>
    <row r="81" spans="1:14">
      <c r="A81" s="2232">
        <v>45444</v>
      </c>
      <c r="B81" s="2547">
        <f>結果表!F79</f>
        <v>99.389982240920233</v>
      </c>
      <c r="C81" s="699">
        <f t="shared" ref="C81" si="597">B81-B80</f>
        <v>0.28656908707750972</v>
      </c>
      <c r="D81" s="52">
        <f t="shared" ref="D81" si="598">ROUND((B81-B69)/B69*100,2)</f>
        <v>-0.18</v>
      </c>
      <c r="E81" s="359">
        <f t="shared" ref="E81" si="599">AVERAGE(B79:B81)</f>
        <v>99.107177186222955</v>
      </c>
      <c r="F81" s="542">
        <f t="shared" ref="F81" si="600">E81-E80</f>
        <v>0.25323407796670949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結果表!N79</f>
        <v>99.778136242660537</v>
      </c>
      <c r="L81" s="527">
        <v>6</v>
      </c>
      <c r="M81" s="262">
        <f t="shared" ref="M81" si="604">B81</f>
        <v>99.389982240920233</v>
      </c>
      <c r="N81" s="220">
        <f t="shared" ref="N81" si="605">J81</f>
        <v>99.778136242660537</v>
      </c>
    </row>
    <row r="82" spans="1:14">
      <c r="A82" s="2232">
        <v>45474</v>
      </c>
      <c r="B82" s="2547">
        <f>結果表!F80</f>
        <v>99.715052274160954</v>
      </c>
      <c r="C82" s="699">
        <f t="shared" ref="C82" si="606">B82-B81</f>
        <v>0.32507003324072059</v>
      </c>
      <c r="D82" s="52">
        <f t="shared" ref="D82" si="607">ROUND((B82-B70)/B70*100,2)</f>
        <v>0.27</v>
      </c>
      <c r="E82" s="359">
        <f t="shared" ref="E82" si="608">AVERAGE(B80:B82)</f>
        <v>99.402815889641303</v>
      </c>
      <c r="F82" s="542">
        <f t="shared" ref="F82" si="609">E82-E81</f>
        <v>0.29563870341834786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結果表!N80</f>
        <v>99.976066458920641</v>
      </c>
      <c r="L82" s="527">
        <v>7</v>
      </c>
      <c r="M82" s="262">
        <f t="shared" ref="M82" si="613">B82</f>
        <v>99.715052274160954</v>
      </c>
      <c r="N82" s="220">
        <f t="shared" ref="N82" si="614">J82</f>
        <v>99.976066458920641</v>
      </c>
    </row>
    <row r="83" spans="1:14">
      <c r="A83" s="2232">
        <v>45505</v>
      </c>
      <c r="B83" s="2547">
        <f>結果表!F81</f>
        <v>99.924183385685282</v>
      </c>
      <c r="C83" s="699">
        <f t="shared" ref="C83" si="615">B83-B82</f>
        <v>0.20913111152432862</v>
      </c>
      <c r="D83" s="52">
        <f t="shared" ref="D83" si="616">ROUND((B83-B71)/B71*100,2)</f>
        <v>0.59</v>
      </c>
      <c r="E83" s="359">
        <f t="shared" ref="E83" si="617">AVERAGE(B81:B83)</f>
        <v>99.676405966922161</v>
      </c>
      <c r="F83" s="542">
        <f t="shared" ref="F83" si="618">E83-E82</f>
        <v>0.27359007728085771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結果表!N81</f>
        <v>100.21900111603644</v>
      </c>
      <c r="L83" s="529">
        <v>8</v>
      </c>
      <c r="M83" s="262">
        <f t="shared" ref="M83" si="622">B83</f>
        <v>99.924183385685282</v>
      </c>
      <c r="N83" s="220">
        <f t="shared" ref="N83" si="623">J83</f>
        <v>100.21900111603644</v>
      </c>
    </row>
    <row r="84" spans="1:14">
      <c r="A84" s="2232">
        <v>45536</v>
      </c>
      <c r="B84" s="2547">
        <f>結果表!F82</f>
        <v>100.06046303800005</v>
      </c>
      <c r="C84" s="699">
        <f t="shared" ref="C84" si="624">B84-B83</f>
        <v>0.13627965231476935</v>
      </c>
      <c r="D84" s="52">
        <f t="shared" ref="D84" si="625">ROUND((B84-B72)/B72*100,2)</f>
        <v>0.9</v>
      </c>
      <c r="E84" s="359">
        <f t="shared" ref="E84" si="626">AVERAGE(B82:B84)</f>
        <v>99.899899565948772</v>
      </c>
      <c r="F84" s="542">
        <f t="shared" ref="F84" si="627">E84-E83</f>
        <v>0.22349359902661092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結果表!N82</f>
        <v>100.4716298363374</v>
      </c>
      <c r="L84" s="529">
        <v>9</v>
      </c>
      <c r="M84" s="262">
        <f t="shared" ref="M84" si="631">B84</f>
        <v>100.06046303800005</v>
      </c>
      <c r="N84" s="220">
        <f t="shared" ref="N84" si="632">J84</f>
        <v>100.4716298363374</v>
      </c>
    </row>
    <row r="85" spans="1:14">
      <c r="A85" s="2232">
        <v>45566</v>
      </c>
      <c r="B85" s="2547">
        <f>結果表!F83</f>
        <v>100.15094542705</v>
      </c>
      <c r="C85" s="699">
        <f t="shared" ref="C85" si="633">B85-B84</f>
        <v>9.0482389049952872E-2</v>
      </c>
      <c r="D85" s="52">
        <f t="shared" ref="D85" si="634">ROUND((B85-B73)/B73*100,2)</f>
        <v>1.1599999999999999</v>
      </c>
      <c r="E85" s="359">
        <f t="shared" ref="E85" si="635">AVERAGE(B83:B85)</f>
        <v>100.04519728357843</v>
      </c>
      <c r="F85" s="542">
        <f t="shared" ref="F85" si="636">E85-E84</f>
        <v>0.14529771762965993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結果表!N83</f>
        <v>100.6697160942842</v>
      </c>
      <c r="L85" s="529">
        <v>10</v>
      </c>
      <c r="M85" s="262">
        <f t="shared" ref="M85" si="640">B85</f>
        <v>100.15094542705</v>
      </c>
      <c r="N85" s="220">
        <f t="shared" ref="N85" si="641">J85</f>
        <v>100.6697160942842</v>
      </c>
    </row>
    <row r="86" spans="1:14">
      <c r="A86" s="2232">
        <v>45597</v>
      </c>
      <c r="B86" s="2547">
        <f>結果表!F84</f>
        <v>100.18189245022647</v>
      </c>
      <c r="C86" s="699">
        <f t="shared" ref="C86" si="642">B86-B85</f>
        <v>3.0947023176466359E-2</v>
      </c>
      <c r="D86" s="52">
        <f t="shared" ref="D86" si="643">ROUND((B86-B74)/B74*100,2)</f>
        <v>1.35</v>
      </c>
      <c r="E86" s="359">
        <f t="shared" ref="E86" si="644">AVERAGE(B84:B86)</f>
        <v>100.13110030509218</v>
      </c>
      <c r="F86" s="542">
        <f t="shared" ref="F86" si="645">E86-E85</f>
        <v>8.5903021513743738E-2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結果表!N84</f>
        <v>100.77827979457579</v>
      </c>
      <c r="L86" s="528">
        <v>11</v>
      </c>
      <c r="M86" s="262">
        <f t="shared" ref="M86" si="649">B86</f>
        <v>100.18189245022647</v>
      </c>
      <c r="N86" s="220">
        <f t="shared" ref="N86" si="650">J86</f>
        <v>100.77827979457579</v>
      </c>
    </row>
    <row r="87" spans="1:14">
      <c r="A87" s="2549">
        <v>45627</v>
      </c>
      <c r="B87" s="2547">
        <f>結果表!F85</f>
        <v>100.17873284152564</v>
      </c>
      <c r="C87" s="699">
        <f t="shared" ref="C87" si="651">B87-B86</f>
        <v>-3.1596087008267659E-3</v>
      </c>
      <c r="D87" s="52">
        <f t="shared" ref="D87" si="652">ROUND((B87-B75)/B75*100,2)</f>
        <v>1.49</v>
      </c>
      <c r="E87" s="359">
        <f t="shared" ref="E87" si="653">AVERAGE(B85:B87)</f>
        <v>100.17052357293403</v>
      </c>
      <c r="F87" s="542">
        <f t="shared" ref="F87" si="654">E87-E86</f>
        <v>3.9423267841854681E-2</v>
      </c>
      <c r="G87" s="361">
        <f t="shared" ref="G87" si="655">IF(F87&lt;0,-1,1)</f>
        <v>1</v>
      </c>
      <c r="H87" s="360">
        <f t="shared" ref="H87" si="656">SUM(G85:G87)</f>
        <v>3</v>
      </c>
      <c r="I87" s="2543" t="str">
        <f t="shared" ref="I87" si="657">IF(H87=-3,"悪化 ",IF(H87=3,"改善 "," ---"))</f>
        <v xml:space="preserve">改善 </v>
      </c>
      <c r="J87" s="2547">
        <f>結果表!N85</f>
        <v>100.8322612502955</v>
      </c>
      <c r="L87" s="532">
        <v>12</v>
      </c>
      <c r="M87" s="494">
        <f t="shared" ref="M87" si="658">B87</f>
        <v>100.17873284152564</v>
      </c>
      <c r="N87" s="225">
        <f t="shared" ref="N87" si="659">J87</f>
        <v>100.8322612502955</v>
      </c>
    </row>
    <row r="88" spans="1:14">
      <c r="A88" s="2231">
        <v>45658</v>
      </c>
      <c r="B88" s="2665">
        <f>結果表!F86</f>
        <v>100.12693861840201</v>
      </c>
      <c r="C88" s="245">
        <f t="shared" ref="C88" si="660">B88-B87</f>
        <v>-5.1794223123636129E-2</v>
      </c>
      <c r="D88" s="547">
        <f t="shared" ref="D88" si="661">ROUND((B88-B76)/B76*100,2)</f>
        <v>1.56</v>
      </c>
      <c r="E88" s="553">
        <f t="shared" ref="E88" si="662">AVERAGE(B86:B88)</f>
        <v>100.16252130338471</v>
      </c>
      <c r="F88" s="548">
        <f t="shared" ref="F88" si="663">E88-E87</f>
        <v>-8.0022695493227047E-3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37">
        <f>結果表!N86</f>
        <v>100.85623904030936</v>
      </c>
      <c r="L88" s="530" t="s">
        <v>1463</v>
      </c>
      <c r="M88" s="262">
        <f t="shared" ref="M88" si="667">B88</f>
        <v>100.12693861840201</v>
      </c>
      <c r="N88" s="220">
        <f t="shared" ref="N88" si="668">J88</f>
        <v>100.85623904030936</v>
      </c>
    </row>
    <row r="89" spans="1:14">
      <c r="A89" s="2232">
        <v>45689</v>
      </c>
      <c r="B89" s="2666">
        <f>結果表!F87</f>
        <v>100.04114690978219</v>
      </c>
      <c r="C89" s="243">
        <f t="shared" ref="C89" si="669">B89-B88</f>
        <v>-8.5791708619822771E-2</v>
      </c>
      <c r="D89" s="52">
        <f t="shared" ref="D89" si="670">ROUND((B89-B77)/B77*100,2)</f>
        <v>1.5</v>
      </c>
      <c r="E89" s="359">
        <f t="shared" ref="E89" si="671">AVERAGE(B87:B89)</f>
        <v>100.1156061232366</v>
      </c>
      <c r="F89" s="542">
        <f t="shared" ref="F89" si="672">E89-E88</f>
        <v>-4.6915180148104696E-2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638">
        <f>結果表!N87</f>
        <v>100.87406197724246</v>
      </c>
      <c r="L89" s="527">
        <v>2</v>
      </c>
      <c r="M89" s="262">
        <f t="shared" ref="M89" si="676">B89</f>
        <v>100.04114690978219</v>
      </c>
      <c r="N89" s="220">
        <f t="shared" ref="N89" si="677">J89</f>
        <v>100.87406197724246</v>
      </c>
    </row>
    <row r="90" spans="1:14">
      <c r="A90" s="2232">
        <v>45717</v>
      </c>
      <c r="B90" s="2666">
        <f>結果表!F88</f>
        <v>99.991072065503118</v>
      </c>
      <c r="C90" s="243">
        <f t="shared" ref="C90" si="678">B90-B89</f>
        <v>-5.007484427906661E-2</v>
      </c>
      <c r="D90" s="52">
        <f t="shared" ref="D90" si="679">ROUND((B90-B78)/B78*100,2)</f>
        <v>1.38</v>
      </c>
      <c r="E90" s="359">
        <f t="shared" ref="E90" si="680">AVERAGE(B88:B90)</f>
        <v>100.05305253122908</v>
      </c>
      <c r="F90" s="542">
        <f t="shared" ref="F90" si="681">E90-E89</f>
        <v>-6.2553592007517977E-2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38">
        <f>結果表!N88</f>
        <v>100.91935898476039</v>
      </c>
      <c r="L90" s="527">
        <v>3</v>
      </c>
      <c r="M90" s="262">
        <f t="shared" ref="M90" si="685">B90</f>
        <v>99.991072065503118</v>
      </c>
      <c r="N90" s="220">
        <f t="shared" ref="N90" si="686">J90</f>
        <v>100.91935898476039</v>
      </c>
    </row>
    <row r="91" spans="1:14">
      <c r="A91" s="2232">
        <v>45748</v>
      </c>
      <c r="B91" s="2666">
        <f>結果表!F89</f>
        <v>100.04941240551524</v>
      </c>
      <c r="C91" s="243">
        <f t="shared" ref="C91" si="687">B91-B90</f>
        <v>5.8340340012122738E-2</v>
      </c>
      <c r="D91" s="52">
        <f t="shared" ref="D91" si="688">ROUND((B91-B79)/B79*100,2)</f>
        <v>1.24</v>
      </c>
      <c r="E91" s="359">
        <f t="shared" ref="E91" si="689">AVERAGE(B89:B91)</f>
        <v>100.02721046026686</v>
      </c>
      <c r="F91" s="542">
        <f t="shared" ref="F91" si="690">E91-E90</f>
        <v>-2.5842070962227126E-2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8">
        <f>結果表!N89</f>
        <v>100.94031322610687</v>
      </c>
      <c r="L91" s="527">
        <v>4</v>
      </c>
      <c r="M91" s="262">
        <f t="shared" ref="M91" si="694">B91</f>
        <v>100.04941240551524</v>
      </c>
      <c r="N91" s="220">
        <f t="shared" ref="N91" si="695">J91</f>
        <v>100.94031322610687</v>
      </c>
    </row>
    <row r="92" spans="1:14">
      <c r="A92" s="2232">
        <v>45778</v>
      </c>
      <c r="B92" s="2666">
        <f>結果表!F90</f>
        <v>100.15780162771307</v>
      </c>
      <c r="C92" s="243">
        <f t="shared" ref="C92" si="696">B92-B91</f>
        <v>0.10838922219782887</v>
      </c>
      <c r="D92" s="52">
        <f t="shared" ref="D92" si="697">ROUND((B92-B80)/B80*100,2)</f>
        <v>1.06</v>
      </c>
      <c r="E92" s="359">
        <f t="shared" ref="E92" si="698">AVERAGE(B90:B92)</f>
        <v>100.06609536624381</v>
      </c>
      <c r="F92" s="542">
        <f t="shared" ref="F92" si="699">E92-E91</f>
        <v>3.8884905976956929E-2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38">
        <f>結果表!N90</f>
        <v>100.88405259938015</v>
      </c>
      <c r="L92" s="527">
        <v>5</v>
      </c>
      <c r="M92" s="262">
        <f t="shared" ref="M92" si="703">B92</f>
        <v>100.15780162771307</v>
      </c>
      <c r="N92" s="220">
        <f t="shared" ref="N92" si="704">J92</f>
        <v>100.88405259938015</v>
      </c>
    </row>
    <row r="93" spans="1:14">
      <c r="A93" s="2232">
        <v>45809</v>
      </c>
      <c r="B93" s="2666">
        <f>結果表!F91</f>
        <v>100.21645306930098</v>
      </c>
      <c r="C93" s="243">
        <f t="shared" ref="C93" si="705">B93-B92</f>
        <v>5.8651441587912245E-2</v>
      </c>
      <c r="D93" s="52">
        <f t="shared" ref="D93" si="706">ROUND((B93-B81)/B81*100,2)</f>
        <v>0.83</v>
      </c>
      <c r="E93" s="359">
        <f t="shared" ref="E93" si="707">AVERAGE(B91:B93)</f>
        <v>100.14122236750977</v>
      </c>
      <c r="F93" s="542">
        <f t="shared" ref="F93" si="708">E93-E92</f>
        <v>7.5127001265954618E-2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38">
        <f>結果表!N91</f>
        <v>100.7823878036105</v>
      </c>
      <c r="L93" s="527">
        <v>6</v>
      </c>
      <c r="M93" s="262">
        <f t="shared" ref="M93" si="712">B93</f>
        <v>100.21645306930098</v>
      </c>
      <c r="N93" s="220">
        <f t="shared" ref="N93" si="713">J93</f>
        <v>100.7823878036105</v>
      </c>
    </row>
    <row r="94" spans="1:14">
      <c r="A94" s="2232">
        <v>45839</v>
      </c>
      <c r="B94" s="2666">
        <f>結果表!F92</f>
        <v>100.23029140157449</v>
      </c>
      <c r="C94" s="243">
        <f t="shared" ref="C94" si="714">B94-B93</f>
        <v>1.3838332273508058E-2</v>
      </c>
      <c r="D94" s="52">
        <f t="shared" ref="D94" si="715">ROUND((B94-B82)/B82*100,2)</f>
        <v>0.52</v>
      </c>
      <c r="E94" s="359">
        <f t="shared" ref="E94" si="716">AVERAGE(B92:B94)</f>
        <v>100.20151536619619</v>
      </c>
      <c r="F94" s="542">
        <f t="shared" ref="F94" si="717">E94-E93</f>
        <v>6.0292998686421129E-2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38">
        <f>結果表!N92</f>
        <v>100.64376352447424</v>
      </c>
      <c r="L94" s="527">
        <v>7</v>
      </c>
      <c r="M94" s="262">
        <f t="shared" ref="M94" si="721">B94</f>
        <v>100.23029140157449</v>
      </c>
      <c r="N94" s="220">
        <f t="shared" ref="N94" si="722">J94</f>
        <v>100.64376352447424</v>
      </c>
    </row>
    <row r="95" spans="1:14">
      <c r="A95" s="2232">
        <v>45870</v>
      </c>
      <c r="B95" s="2666">
        <f>結果表!F93</f>
        <v>100.16760862480142</v>
      </c>
      <c r="C95" s="243">
        <f t="shared" ref="C95" si="723">B95-B94</f>
        <v>-6.2682776773073101E-2</v>
      </c>
      <c r="D95" s="52">
        <f t="shared" ref="D95" si="724">ROUND((B95-B83)/B83*100,2)</f>
        <v>0.24</v>
      </c>
      <c r="E95" s="359">
        <f t="shared" ref="E95" si="725">AVERAGE(B93:B95)</f>
        <v>100.20478436522563</v>
      </c>
      <c r="F95" s="542">
        <f t="shared" ref="F95" si="726">E95-E94</f>
        <v>3.2689990294443305E-3</v>
      </c>
      <c r="G95" s="361">
        <f t="shared" ref="G95" si="727">IF(F95&lt;0,-1,1)</f>
        <v>1</v>
      </c>
      <c r="H95" s="360">
        <f t="shared" ref="H95" si="728">SUM(G93:G95)</f>
        <v>3</v>
      </c>
      <c r="I95" s="514" t="str">
        <f t="shared" ref="I95" si="729">IF(H95=-3,"悪化 ",IF(H95=3,"改善 "," ---"))</f>
        <v xml:space="preserve">改善 </v>
      </c>
      <c r="J95" s="2638">
        <f>結果表!N93</f>
        <v>100.49747508705215</v>
      </c>
      <c r="L95" s="529">
        <v>8</v>
      </c>
      <c r="M95" s="262">
        <f t="shared" ref="M95" si="730">B95</f>
        <v>100.16760862480142</v>
      </c>
      <c r="N95" s="220">
        <f t="shared" ref="N95" si="731">J95</f>
        <v>100.49747508705215</v>
      </c>
    </row>
    <row r="96" spans="1:14">
      <c r="A96" s="2232">
        <v>45901</v>
      </c>
      <c r="B96" s="2666">
        <f>結果表!F94</f>
        <v>100.10234312004386</v>
      </c>
      <c r="C96" s="243">
        <f t="shared" ref="C96" si="732">B96-B95</f>
        <v>-6.5265504757562098E-2</v>
      </c>
      <c r="D96" s="52">
        <f t="shared" ref="D96" si="733">ROUND((B96-B84)/B84*100,2)</f>
        <v>0.04</v>
      </c>
      <c r="E96" s="359">
        <f t="shared" ref="E96" si="734">AVERAGE(B94:B96)</f>
        <v>100.16674771547325</v>
      </c>
      <c r="F96" s="542">
        <f t="shared" ref="F96" si="735">E96-E95</f>
        <v>-3.8036649752385188E-2</v>
      </c>
      <c r="G96" s="361">
        <f t="shared" ref="G96" si="736">IF(F96&lt;0,-1,1)</f>
        <v>-1</v>
      </c>
      <c r="H96" s="360">
        <f t="shared" ref="H96" si="737">SUM(G94:G96)</f>
        <v>1</v>
      </c>
      <c r="I96" s="514" t="str">
        <f t="shared" ref="I96" si="738">IF(H96=-3,"悪化 ",IF(H96=3,"改善 "," ---"))</f>
        <v xml:space="preserve"> ---</v>
      </c>
      <c r="J96" s="2638">
        <f>結果表!N94</f>
        <v>100.40810712504812</v>
      </c>
      <c r="L96" s="529">
        <v>9</v>
      </c>
      <c r="M96" s="262">
        <f t="shared" ref="M96" si="739">B96</f>
        <v>100.10234312004386</v>
      </c>
      <c r="N96" s="220">
        <f t="shared" ref="N96" si="740">J96</f>
        <v>100.40810712504812</v>
      </c>
    </row>
    <row r="97" spans="1:14">
      <c r="A97" s="2232">
        <v>45931</v>
      </c>
      <c r="B97" s="2666">
        <f>結果表!F95</f>
        <v>100.01730376651615</v>
      </c>
      <c r="C97" s="243">
        <f t="shared" ref="C97" si="741">B97-B96</f>
        <v>-8.5039353527704975E-2</v>
      </c>
      <c r="D97" s="52">
        <f t="shared" ref="D97" si="742">ROUND((B97-B85)/B85*100,2)</f>
        <v>-0.13</v>
      </c>
      <c r="E97" s="359">
        <f t="shared" ref="E97" si="743">AVERAGE(B95:B97)</f>
        <v>100.09575183712047</v>
      </c>
      <c r="F97" s="542">
        <f t="shared" ref="F97" si="744">E97-E96</f>
        <v>-7.0995878352775321E-2</v>
      </c>
      <c r="G97" s="361">
        <f t="shared" ref="G97" si="745">IF(F97&lt;0,-1,1)</f>
        <v>-1</v>
      </c>
      <c r="H97" s="360">
        <f t="shared" ref="H97" si="746">SUM(G95:G97)</f>
        <v>-1</v>
      </c>
      <c r="I97" s="514" t="str">
        <f t="shared" ref="I97" si="747">IF(H97=-3,"悪化 ",IF(H97=3,"改善 "," ---"))</f>
        <v xml:space="preserve"> ---</v>
      </c>
      <c r="J97" s="2638">
        <f>結果表!N95</f>
        <v>100.32556601858418</v>
      </c>
      <c r="L97" s="529">
        <v>10</v>
      </c>
      <c r="M97" s="262">
        <f t="shared" ref="M97" si="748">B97</f>
        <v>100.01730376651615</v>
      </c>
      <c r="N97" s="220">
        <f t="shared" ref="N97" si="749">J97</f>
        <v>100.32556601858418</v>
      </c>
    </row>
    <row r="98" spans="1:14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1" sqref="Z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508</v>
      </c>
      <c r="C2" s="2551"/>
      <c r="D2" s="2551"/>
      <c r="E2" s="2552"/>
      <c r="F2" s="2552"/>
      <c r="G2" s="2552"/>
      <c r="H2" s="2552"/>
      <c r="I2" s="2553"/>
      <c r="J2" s="2554" t="s">
        <v>509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80" t="s">
        <v>65</v>
      </c>
      <c r="H3" s="2891"/>
      <c r="I3" s="2781"/>
      <c r="J3" s="2559"/>
      <c r="L3" s="526" t="s">
        <v>352</v>
      </c>
      <c r="M3" s="526" t="s">
        <v>705</v>
      </c>
      <c r="N3" s="526" t="s">
        <v>706</v>
      </c>
    </row>
    <row r="4" spans="1:14">
      <c r="A4" s="2231">
        <v>43101</v>
      </c>
      <c r="B4" s="2546">
        <f>結果表!G2</f>
        <v>98.693618572428861</v>
      </c>
      <c r="C4" s="735"/>
      <c r="D4" s="547"/>
      <c r="E4" s="553">
        <f>AVERAGE(B4:B4)</f>
        <v>98.693618572428861</v>
      </c>
      <c r="F4" s="548"/>
      <c r="G4" s="554"/>
      <c r="H4" s="549"/>
      <c r="I4" s="2542"/>
      <c r="J4" s="2546">
        <f>結果表!O2</f>
        <v>98.053217516887301</v>
      </c>
      <c r="L4" s="527" t="s">
        <v>713</v>
      </c>
      <c r="M4" s="262">
        <f t="shared" ref="M4:M7" si="0">B4</f>
        <v>98.693618572428861</v>
      </c>
      <c r="N4" s="220">
        <f t="shared" ref="N4:N7" si="1">J4</f>
        <v>98.053217516887301</v>
      </c>
    </row>
    <row r="5" spans="1:14">
      <c r="A5" s="2232">
        <v>43132</v>
      </c>
      <c r="B5" s="2547">
        <f>結果表!G3</f>
        <v>99.091622489193725</v>
      </c>
      <c r="C5" s="699">
        <f t="shared" ref="C5" si="2">B5-B4</f>
        <v>0.39800391676486413</v>
      </c>
      <c r="D5" s="52"/>
      <c r="E5" s="359">
        <f>AVERAGE(B4:B5)</f>
        <v>98.892620530811286</v>
      </c>
      <c r="F5" s="542">
        <f t="shared" ref="F5" si="3">E5-E4</f>
        <v>0.19900195838242496</v>
      </c>
      <c r="G5" s="361">
        <f t="shared" ref="G5" si="4">IF(F5&lt;0,-1,1)</f>
        <v>1</v>
      </c>
      <c r="H5" s="360"/>
      <c r="I5" s="2543"/>
      <c r="J5" s="2547">
        <f>結果表!O3</f>
        <v>98.322184634097567</v>
      </c>
      <c r="L5" s="527">
        <v>2</v>
      </c>
      <c r="M5" s="262">
        <f t="shared" si="0"/>
        <v>99.091622489193725</v>
      </c>
      <c r="N5" s="220">
        <f t="shared" si="1"/>
        <v>98.322184634097567</v>
      </c>
    </row>
    <row r="6" spans="1:14">
      <c r="A6" s="2232">
        <v>43160</v>
      </c>
      <c r="B6" s="2547">
        <f>結果表!G4</f>
        <v>99.451395435591778</v>
      </c>
      <c r="C6" s="699">
        <f t="shared" ref="C6" si="5">B6-B5</f>
        <v>0.3597729463980528</v>
      </c>
      <c r="D6" s="52"/>
      <c r="E6" s="359">
        <f t="shared" ref="E6" si="6">AVERAGE(B4:B6)</f>
        <v>99.078878832404783</v>
      </c>
      <c r="F6" s="542">
        <f t="shared" ref="F6" si="7">E6-E5</f>
        <v>0.18625830159349732</v>
      </c>
      <c r="G6" s="361">
        <f t="shared" ref="G6" si="8">IF(F6&lt;0,-1,1)</f>
        <v>1</v>
      </c>
      <c r="H6" s="360"/>
      <c r="I6" s="2543"/>
      <c r="J6" s="2547">
        <f>結果表!O4</f>
        <v>98.589479142964294</v>
      </c>
      <c r="L6" s="527">
        <v>3</v>
      </c>
      <c r="M6" s="262">
        <f t="shared" si="0"/>
        <v>99.451395435591778</v>
      </c>
      <c r="N6" s="220">
        <f t="shared" si="1"/>
        <v>98.589479142964294</v>
      </c>
    </row>
    <row r="7" spans="1:14">
      <c r="A7" s="2232">
        <v>43191</v>
      </c>
      <c r="B7" s="2547">
        <f>結果表!G5</f>
        <v>99.765280787085146</v>
      </c>
      <c r="C7" s="699">
        <f t="shared" ref="C7" si="9">B7-B6</f>
        <v>0.3138853514933686</v>
      </c>
      <c r="D7" s="52"/>
      <c r="E7" s="359">
        <f t="shared" ref="E7" si="10">AVERAGE(B5:B7)</f>
        <v>99.43609957062354</v>
      </c>
      <c r="F7" s="542">
        <f t="shared" ref="F7" si="11">E7-E6</f>
        <v>0.35722073821875711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結果表!O5</f>
        <v>98.898372117242999</v>
      </c>
      <c r="L7" s="527">
        <v>4</v>
      </c>
      <c r="M7" s="262">
        <f t="shared" si="0"/>
        <v>99.765280787085146</v>
      </c>
      <c r="N7" s="220">
        <f t="shared" si="1"/>
        <v>98.898372117242999</v>
      </c>
    </row>
    <row r="8" spans="1:14">
      <c r="A8" s="2232">
        <v>43221</v>
      </c>
      <c r="B8" s="2547">
        <f>結果表!G6</f>
        <v>100.01885772536848</v>
      </c>
      <c r="C8" s="699">
        <f t="shared" ref="C8" si="15">B8-B7</f>
        <v>0.25357693828333083</v>
      </c>
      <c r="D8" s="52"/>
      <c r="E8" s="359">
        <f t="shared" ref="E8" si="16">AVERAGE(B6:B8)</f>
        <v>99.74517798268181</v>
      </c>
      <c r="F8" s="542">
        <f t="shared" ref="F8" si="17">E8-E7</f>
        <v>0.30907841205826969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結果表!O6</f>
        <v>99.267898524198742</v>
      </c>
      <c r="L8" s="527">
        <v>5</v>
      </c>
      <c r="M8" s="262">
        <f t="shared" ref="M8:M16" si="21">B8</f>
        <v>100.01885772536848</v>
      </c>
      <c r="N8" s="220">
        <f t="shared" ref="N8:N16" si="22">J8</f>
        <v>99.267898524198742</v>
      </c>
    </row>
    <row r="9" spans="1:14">
      <c r="A9" s="2232">
        <v>43252</v>
      </c>
      <c r="B9" s="2547">
        <f>結果表!G7</f>
        <v>100.16567752961558</v>
      </c>
      <c r="C9" s="699">
        <f t="shared" ref="C9" si="23">B9-B8</f>
        <v>0.14681980424710162</v>
      </c>
      <c r="D9" s="52"/>
      <c r="E9" s="359">
        <f t="shared" ref="E9" si="24">AVERAGE(B7:B9)</f>
        <v>99.983272014023058</v>
      </c>
      <c r="F9" s="542">
        <f t="shared" ref="F9" si="25">E9-E8</f>
        <v>0.23809403134124807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結果表!O7</f>
        <v>99.684278345525868</v>
      </c>
      <c r="L9" s="527">
        <v>6</v>
      </c>
      <c r="M9" s="262">
        <f t="shared" si="21"/>
        <v>100.16567752961558</v>
      </c>
      <c r="N9" s="220">
        <f t="shared" si="22"/>
        <v>99.684278345525868</v>
      </c>
    </row>
    <row r="10" spans="1:14">
      <c r="A10" s="2232">
        <v>43282</v>
      </c>
      <c r="B10" s="2547">
        <f>結果表!G8</f>
        <v>100.2848369213342</v>
      </c>
      <c r="C10" s="699">
        <f t="shared" ref="C10" si="29">B10-B9</f>
        <v>0.11915939171862533</v>
      </c>
      <c r="D10" s="52"/>
      <c r="E10" s="359">
        <f t="shared" ref="E10" si="30">AVERAGE(B8:B10)</f>
        <v>100.15645739210608</v>
      </c>
      <c r="F10" s="542">
        <f t="shared" ref="F10" si="31">E10-E9</f>
        <v>0.17318537808301926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結果表!O8</f>
        <v>100.13148709783313</v>
      </c>
      <c r="L10" s="527">
        <v>7</v>
      </c>
      <c r="M10" s="262">
        <f t="shared" si="21"/>
        <v>100.2848369213342</v>
      </c>
      <c r="N10" s="220">
        <f t="shared" si="22"/>
        <v>100.13148709783313</v>
      </c>
    </row>
    <row r="11" spans="1:14">
      <c r="A11" s="2232">
        <v>43313</v>
      </c>
      <c r="B11" s="2547">
        <f>結果表!G9</f>
        <v>100.36096987265348</v>
      </c>
      <c r="C11" s="699">
        <f t="shared" ref="C11" si="35">B11-B10</f>
        <v>7.6132951319280551E-2</v>
      </c>
      <c r="D11" s="52"/>
      <c r="E11" s="359">
        <f t="shared" ref="E11" si="36">AVERAGE(B9:B11)</f>
        <v>100.27049477453443</v>
      </c>
      <c r="F11" s="542">
        <f t="shared" ref="F11" si="37">E11-E10</f>
        <v>0.11403738242835004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結果表!O9</f>
        <v>100.57328051616037</v>
      </c>
      <c r="L11" s="529">
        <v>8</v>
      </c>
      <c r="M11" s="262">
        <f t="shared" si="21"/>
        <v>100.36096987265348</v>
      </c>
      <c r="N11" s="220">
        <f t="shared" si="22"/>
        <v>100.57328051616037</v>
      </c>
    </row>
    <row r="12" spans="1:14">
      <c r="A12" s="2232">
        <v>43344</v>
      </c>
      <c r="B12" s="2547">
        <f>結果表!G10</f>
        <v>100.43724724477804</v>
      </c>
      <c r="C12" s="699">
        <f t="shared" ref="C12" si="41">B12-B11</f>
        <v>7.627737212455088E-2</v>
      </c>
      <c r="D12" s="52"/>
      <c r="E12" s="359">
        <f t="shared" ref="E12" si="42">AVERAGE(B10:B12)</f>
        <v>100.36101801292189</v>
      </c>
      <c r="F12" s="542">
        <f t="shared" ref="F12" si="43">E12-E11</f>
        <v>9.0523238387461902E-2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結果表!O10</f>
        <v>100.969898552902</v>
      </c>
      <c r="L12" s="529">
        <v>9</v>
      </c>
      <c r="M12" s="262">
        <f t="shared" si="21"/>
        <v>100.43724724477804</v>
      </c>
      <c r="N12" s="220">
        <f t="shared" si="22"/>
        <v>100.969898552902</v>
      </c>
    </row>
    <row r="13" spans="1:14">
      <c r="A13" s="2232">
        <v>43374</v>
      </c>
      <c r="B13" s="2547">
        <f>結果表!G11</f>
        <v>100.58502867942757</v>
      </c>
      <c r="C13" s="699">
        <f t="shared" ref="C13" si="47">B13-B12</f>
        <v>0.14778143464953075</v>
      </c>
      <c r="D13" s="52"/>
      <c r="E13" s="359">
        <f t="shared" ref="E13" si="48">AVERAGE(B11:B13)</f>
        <v>100.46108193228638</v>
      </c>
      <c r="F13" s="542">
        <f t="shared" ref="F13" si="49">E13-E12</f>
        <v>0.10006391936448722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結果表!O11</f>
        <v>101.30947391088677</v>
      </c>
      <c r="L13" s="529">
        <v>10</v>
      </c>
      <c r="M13" s="262">
        <f t="shared" si="21"/>
        <v>100.58502867942757</v>
      </c>
      <c r="N13" s="220">
        <f t="shared" si="22"/>
        <v>101.30947391088677</v>
      </c>
    </row>
    <row r="14" spans="1:14">
      <c r="A14" s="2232">
        <v>43405</v>
      </c>
      <c r="B14" s="2547">
        <f>結果表!G12</f>
        <v>100.65246375273421</v>
      </c>
      <c r="C14" s="699">
        <f t="shared" ref="C14" si="53">B14-B13</f>
        <v>6.7435073306640447E-2</v>
      </c>
      <c r="D14" s="52"/>
      <c r="E14" s="359">
        <f t="shared" ref="E14" si="54">AVERAGE(B12:B14)</f>
        <v>100.55824655897993</v>
      </c>
      <c r="F14" s="542">
        <f t="shared" ref="F14" si="55">E14-E13</f>
        <v>9.7164626693555078E-2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結果表!O12</f>
        <v>101.5586896939744</v>
      </c>
      <c r="L14" s="528">
        <v>11</v>
      </c>
      <c r="M14" s="262">
        <f t="shared" si="21"/>
        <v>100.65246375273421</v>
      </c>
      <c r="N14" s="220">
        <f t="shared" si="22"/>
        <v>101.5586896939744</v>
      </c>
    </row>
    <row r="15" spans="1:14">
      <c r="A15" s="2549">
        <v>43435</v>
      </c>
      <c r="B15" s="2547">
        <f>結果表!G13</f>
        <v>100.63965882214862</v>
      </c>
      <c r="C15" s="930">
        <f t="shared" ref="C15:C16" si="59">B15-B14</f>
        <v>-1.2804930585588181E-2</v>
      </c>
      <c r="D15" s="550"/>
      <c r="E15" s="544">
        <f t="shared" ref="E15:E16" si="60">AVERAGE(B13:B15)</f>
        <v>100.62571708477014</v>
      </c>
      <c r="F15" s="551">
        <f t="shared" ref="F15:F16" si="61">E15-E14</f>
        <v>6.7470525790213287E-2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結果表!O13</f>
        <v>101.70591889875472</v>
      </c>
      <c r="L15" s="532">
        <v>12</v>
      </c>
      <c r="M15" s="262">
        <f t="shared" si="21"/>
        <v>100.63965882214862</v>
      </c>
      <c r="N15" s="220">
        <f t="shared" si="22"/>
        <v>101.70591889875472</v>
      </c>
    </row>
    <row r="16" spans="1:14">
      <c r="A16" s="2199">
        <v>43466</v>
      </c>
      <c r="B16" s="2546">
        <f>結果表!G14</f>
        <v>100.68682496563798</v>
      </c>
      <c r="C16" s="52">
        <f t="shared" si="59"/>
        <v>4.7166143489363321E-2</v>
      </c>
      <c r="D16" s="243">
        <f t="shared" ref="D16" si="65">ROUND((B16-B4)/B4*100,2)</f>
        <v>2.02</v>
      </c>
      <c r="E16" s="542">
        <f t="shared" si="60"/>
        <v>100.65964918017362</v>
      </c>
      <c r="F16" s="359">
        <f t="shared" si="61"/>
        <v>3.3932095403471862E-2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46">
        <f>結果表!O14</f>
        <v>101.80768619994582</v>
      </c>
      <c r="L16" s="530" t="s">
        <v>758</v>
      </c>
      <c r="M16" s="531">
        <f t="shared" si="21"/>
        <v>100.68682496563798</v>
      </c>
      <c r="N16" s="369">
        <f t="shared" si="22"/>
        <v>101.80768619994582</v>
      </c>
    </row>
    <row r="17" spans="1:14">
      <c r="A17" s="2199">
        <v>43497</v>
      </c>
      <c r="B17" s="2547">
        <f>結果表!G15</f>
        <v>100.81665415422641</v>
      </c>
      <c r="C17" s="52">
        <f t="shared" ref="C17" si="66">B17-B16</f>
        <v>0.12982918858843107</v>
      </c>
      <c r="D17" s="243">
        <f t="shared" ref="D17" si="67">ROUND((B17-B5)/B5*100,2)</f>
        <v>1.74</v>
      </c>
      <c r="E17" s="542">
        <f t="shared" ref="E17" si="68">AVERAGE(B15:B17)</f>
        <v>100.71437931400435</v>
      </c>
      <c r="F17" s="359">
        <f t="shared" ref="F17" si="69">E17-E16</f>
        <v>5.4730133830730665E-2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47">
        <f>結果表!O15</f>
        <v>101.91960966928917</v>
      </c>
      <c r="L17" s="527">
        <v>2</v>
      </c>
      <c r="M17" s="262">
        <f t="shared" ref="M17" si="73">B17</f>
        <v>100.81665415422641</v>
      </c>
      <c r="N17" s="220">
        <f t="shared" ref="N17" si="74">J17</f>
        <v>101.91960966928917</v>
      </c>
    </row>
    <row r="18" spans="1:14">
      <c r="A18" s="2199">
        <v>43525</v>
      </c>
      <c r="B18" s="2547">
        <f>結果表!G16</f>
        <v>101.00101263746961</v>
      </c>
      <c r="C18" s="52">
        <f t="shared" ref="C18" si="75">B18-B17</f>
        <v>0.18435848324320148</v>
      </c>
      <c r="D18" s="243">
        <f t="shared" ref="D18" si="76">ROUND((B18-B6)/B6*100,2)</f>
        <v>1.56</v>
      </c>
      <c r="E18" s="542">
        <f t="shared" ref="E18" si="77">AVERAGE(B16:B18)</f>
        <v>100.83483058577799</v>
      </c>
      <c r="F18" s="359">
        <f t="shared" ref="F18" si="78">E18-E17</f>
        <v>0.12045127177364634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47">
        <f>結果表!O16</f>
        <v>102.0458155412353</v>
      </c>
      <c r="L18" s="527">
        <v>3</v>
      </c>
      <c r="M18" s="262">
        <f t="shared" ref="M18" si="82">B18</f>
        <v>101.00101263746961</v>
      </c>
      <c r="N18" s="220">
        <f t="shared" ref="N18" si="83">J18</f>
        <v>102.0458155412353</v>
      </c>
    </row>
    <row r="19" spans="1:14">
      <c r="A19" s="2199">
        <v>43556</v>
      </c>
      <c r="B19" s="2547">
        <f>結果表!G17</f>
        <v>101.28352815981796</v>
      </c>
      <c r="C19" s="52">
        <f t="shared" ref="C19" si="84">B19-B18</f>
        <v>0.28251552234834776</v>
      </c>
      <c r="D19" s="243">
        <f t="shared" ref="D19" si="85">ROUND((B19-B7)/B7*100,2)</f>
        <v>1.52</v>
      </c>
      <c r="E19" s="542">
        <f t="shared" ref="E19" si="86">AVERAGE(B17:B19)</f>
        <v>101.03373165050466</v>
      </c>
      <c r="F19" s="359">
        <f t="shared" ref="F19" si="87">E19-E18</f>
        <v>0.19890106472666957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47">
        <f>結果表!O17</f>
        <v>102.14199038074518</v>
      </c>
      <c r="L19" s="527">
        <v>4</v>
      </c>
      <c r="M19" s="262">
        <f t="shared" ref="M19" si="91">B19</f>
        <v>101.28352815981796</v>
      </c>
      <c r="N19" s="220">
        <f t="shared" ref="N19" si="92">J19</f>
        <v>102.14199038074518</v>
      </c>
    </row>
    <row r="20" spans="1:14">
      <c r="A20" s="2199">
        <v>43586</v>
      </c>
      <c r="B20" s="2547">
        <f>結果表!G18</f>
        <v>101.57028844249814</v>
      </c>
      <c r="C20" s="52">
        <f t="shared" ref="C20" si="93">B20-B19</f>
        <v>0.28676028268017717</v>
      </c>
      <c r="D20" s="243">
        <f t="shared" ref="D20" si="94">ROUND((B20-B8)/B8*100,2)</f>
        <v>1.55</v>
      </c>
      <c r="E20" s="542">
        <f t="shared" ref="E20" si="95">AVERAGE(B18:B20)</f>
        <v>101.28494307992857</v>
      </c>
      <c r="F20" s="359">
        <f t="shared" ref="F20" si="96">E20-E19</f>
        <v>0.25121142942390406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47">
        <f>結果表!O18</f>
        <v>102.20952070622691</v>
      </c>
      <c r="L20" s="527">
        <v>5</v>
      </c>
      <c r="M20" s="262">
        <f t="shared" ref="M20" si="100">B20</f>
        <v>101.57028844249814</v>
      </c>
      <c r="N20" s="220">
        <f t="shared" ref="N20" si="101">J20</f>
        <v>102.20952070622691</v>
      </c>
    </row>
    <row r="21" spans="1:14">
      <c r="A21" s="2199">
        <v>43617</v>
      </c>
      <c r="B21" s="2547">
        <f>結果表!G19</f>
        <v>101.73902078792035</v>
      </c>
      <c r="C21" s="52">
        <f t="shared" ref="C21" si="102">B21-B20</f>
        <v>0.16873234542221383</v>
      </c>
      <c r="D21" s="243">
        <f t="shared" ref="D21" si="103">ROUND((B21-B9)/B9*100,2)</f>
        <v>1.57</v>
      </c>
      <c r="E21" s="542">
        <f t="shared" ref="E21" si="104">AVERAGE(B19:B21)</f>
        <v>101.53094579674548</v>
      </c>
      <c r="F21" s="359">
        <f t="shared" ref="F21" si="105">E21-E20</f>
        <v>0.24600271681691765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47">
        <f>結果表!O19</f>
        <v>102.25319273444944</v>
      </c>
      <c r="L21" s="527">
        <v>6</v>
      </c>
      <c r="M21" s="262">
        <f t="shared" ref="M21" si="109">B21</f>
        <v>101.73902078792035</v>
      </c>
      <c r="N21" s="220">
        <f t="shared" ref="N21" si="110">J21</f>
        <v>102.25319273444944</v>
      </c>
    </row>
    <row r="22" spans="1:14">
      <c r="A22" s="2199">
        <v>43647</v>
      </c>
      <c r="B22" s="2547">
        <f>結果表!G20</f>
        <v>101.56663724104014</v>
      </c>
      <c r="C22" s="52">
        <f t="shared" ref="C22" si="111">B22-B21</f>
        <v>-0.17238354688021218</v>
      </c>
      <c r="D22" s="243">
        <f t="shared" ref="D22" si="112">ROUND((B22-B10)/B10*100,2)</f>
        <v>1.28</v>
      </c>
      <c r="E22" s="542">
        <f t="shared" ref="E22" si="113">AVERAGE(B20:B22)</f>
        <v>101.62531549048622</v>
      </c>
      <c r="F22" s="359">
        <f t="shared" ref="F22" si="114">E22-E21</f>
        <v>9.4369693740731009E-2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47">
        <f>結果表!O20</f>
        <v>102.28315287424313</v>
      </c>
      <c r="L22" s="527">
        <v>7</v>
      </c>
      <c r="M22" s="262">
        <f t="shared" ref="M22" si="118">B22</f>
        <v>101.56663724104014</v>
      </c>
      <c r="N22" s="220">
        <f t="shared" ref="N22" si="119">J22</f>
        <v>102.28315287424313</v>
      </c>
    </row>
    <row r="23" spans="1:14">
      <c r="A23" s="2199">
        <v>43678</v>
      </c>
      <c r="B23" s="2547">
        <f>結果表!G21</f>
        <v>101.21459830611828</v>
      </c>
      <c r="C23" s="52">
        <f t="shared" ref="C23" si="120">B23-B22</f>
        <v>-0.35203893492186467</v>
      </c>
      <c r="D23" s="243">
        <f t="shared" ref="D23" si="121">ROUND((B23-B11)/B11*100,2)</f>
        <v>0.85</v>
      </c>
      <c r="E23" s="542">
        <f t="shared" ref="E23" si="122">AVERAGE(B21:B23)</f>
        <v>101.50675211169293</v>
      </c>
      <c r="F23" s="359">
        <f t="shared" ref="F23" si="123">E23-E22</f>
        <v>-0.11856337879328294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47">
        <f>結果表!O21</f>
        <v>102.28812989364965</v>
      </c>
      <c r="L23" s="529">
        <v>8</v>
      </c>
      <c r="M23" s="262">
        <f t="shared" ref="M23" si="127">B23</f>
        <v>101.21459830611828</v>
      </c>
      <c r="N23" s="220">
        <f t="shared" ref="N23" si="128">J23</f>
        <v>102.28812989364965</v>
      </c>
    </row>
    <row r="24" spans="1:14">
      <c r="A24" s="2199">
        <v>43709</v>
      </c>
      <c r="B24" s="2547">
        <f>結果表!G22</f>
        <v>100.80493815861416</v>
      </c>
      <c r="C24" s="52">
        <f t="shared" ref="C24" si="129">B24-B23</f>
        <v>-0.40966014750411262</v>
      </c>
      <c r="D24" s="243">
        <f t="shared" ref="D24" si="130">ROUND((B24-B12)/B12*100,2)</f>
        <v>0.37</v>
      </c>
      <c r="E24" s="542">
        <f t="shared" ref="E24" si="131">AVERAGE(B22:B24)</f>
        <v>101.19539123525753</v>
      </c>
      <c r="F24" s="359">
        <f t="shared" ref="F24" si="132">E24-E23</f>
        <v>-0.31136087643540122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47">
        <f>結果表!O22</f>
        <v>102.2695017315891</v>
      </c>
      <c r="L24" s="529">
        <v>9</v>
      </c>
      <c r="M24" s="262">
        <f t="shared" ref="M24" si="136">B24</f>
        <v>100.80493815861416</v>
      </c>
      <c r="N24" s="220">
        <f t="shared" ref="N24" si="137">J24</f>
        <v>102.2695017315891</v>
      </c>
    </row>
    <row r="25" spans="1:14">
      <c r="A25" s="2199">
        <v>43739</v>
      </c>
      <c r="B25" s="2547">
        <f>結果表!G23</f>
        <v>100.35563261782626</v>
      </c>
      <c r="C25" s="52">
        <f t="shared" ref="C25" si="138">B25-B24</f>
        <v>-0.44930554078790408</v>
      </c>
      <c r="D25" s="243">
        <f t="shared" ref="D25" si="139">ROUND((B25-B13)/B13*100,2)</f>
        <v>-0.23</v>
      </c>
      <c r="E25" s="542">
        <f t="shared" ref="E25" si="140">AVERAGE(B23:B25)</f>
        <v>100.79172302751955</v>
      </c>
      <c r="F25" s="359">
        <f t="shared" ref="F25" si="141">E25-E24</f>
        <v>-0.4036682077379794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結果表!O23</f>
        <v>102.15687810286475</v>
      </c>
      <c r="L25" s="529">
        <v>10</v>
      </c>
      <c r="M25" s="262">
        <f t="shared" ref="M25" si="145">B25</f>
        <v>100.35563261782626</v>
      </c>
      <c r="N25" s="220">
        <f t="shared" ref="N25" si="146">J25</f>
        <v>102.15687810286475</v>
      </c>
    </row>
    <row r="26" spans="1:14">
      <c r="A26" s="2199">
        <v>43770</v>
      </c>
      <c r="B26" s="2547">
        <f>結果表!G24</f>
        <v>99.911394621889627</v>
      </c>
      <c r="C26" s="52">
        <f t="shared" ref="C26" si="147">B26-B25</f>
        <v>-0.44423799593663205</v>
      </c>
      <c r="D26" s="243">
        <f t="shared" ref="D26" si="148">ROUND((B26-B14)/B14*100,2)</f>
        <v>-0.74</v>
      </c>
      <c r="E26" s="542">
        <f t="shared" ref="E26" si="149">AVERAGE(B24:B26)</f>
        <v>100.35732179944334</v>
      </c>
      <c r="F26" s="359">
        <f t="shared" ref="F26" si="150">E26-E25</f>
        <v>-0.43440122807621151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結果表!O24</f>
        <v>101.90076975309164</v>
      </c>
      <c r="L26" s="528">
        <v>11</v>
      </c>
      <c r="M26" s="262">
        <f t="shared" ref="M26" si="154">B26</f>
        <v>99.911394621889627</v>
      </c>
      <c r="N26" s="220">
        <f t="shared" ref="N26" si="155">J26</f>
        <v>101.90076975309164</v>
      </c>
    </row>
    <row r="27" spans="1:14">
      <c r="A27" s="2199">
        <v>43800</v>
      </c>
      <c r="B27" s="2548">
        <f>結果表!G25</f>
        <v>99.444590071302372</v>
      </c>
      <c r="C27" s="52">
        <f t="shared" ref="C27:C28" si="156">B27-B26</f>
        <v>-0.46680455058725556</v>
      </c>
      <c r="D27" s="243">
        <f t="shared" ref="D27:D28" si="157">ROUND((B27-B15)/B15*100,2)</f>
        <v>-1.19</v>
      </c>
      <c r="E27" s="542">
        <f t="shared" ref="E27:E28" si="158">AVERAGE(B25:B27)</f>
        <v>99.903872437006086</v>
      </c>
      <c r="F27" s="359">
        <f t="shared" ref="F27:F28" si="159">E27-E26</f>
        <v>-0.45344936243725442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結果表!O25</f>
        <v>101.497327844723</v>
      </c>
      <c r="L27" s="527">
        <v>12</v>
      </c>
      <c r="M27" s="262">
        <f t="shared" ref="M27:M28" si="163">B27</f>
        <v>99.444590071302372</v>
      </c>
      <c r="N27" s="220">
        <f t="shared" ref="N27:N28" si="164">J27</f>
        <v>101.497327844723</v>
      </c>
    </row>
    <row r="28" spans="1:14">
      <c r="A28" s="2231">
        <v>43831</v>
      </c>
      <c r="B28" s="2547">
        <f>結果表!G26</f>
        <v>98.908590226467197</v>
      </c>
      <c r="C28" s="547">
        <f t="shared" si="156"/>
        <v>-0.5359998448351746</v>
      </c>
      <c r="D28" s="245">
        <f t="shared" si="157"/>
        <v>-1.77</v>
      </c>
      <c r="E28" s="548">
        <f t="shared" si="158"/>
        <v>99.421524973219732</v>
      </c>
      <c r="F28" s="553">
        <f t="shared" si="159"/>
        <v>-0.48234746378635407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結果表!O26</f>
        <v>100.96849906458259</v>
      </c>
      <c r="L28" s="530" t="s">
        <v>802</v>
      </c>
      <c r="M28" s="531">
        <f t="shared" si="163"/>
        <v>98.908590226467197</v>
      </c>
      <c r="N28" s="369">
        <f t="shared" si="164"/>
        <v>100.96849906458259</v>
      </c>
    </row>
    <row r="29" spans="1:14">
      <c r="A29" s="2232">
        <v>43862</v>
      </c>
      <c r="B29" s="2547">
        <f>結果表!G27</f>
        <v>98.30228065228043</v>
      </c>
      <c r="C29" s="52">
        <f t="shared" ref="C29" si="165">B29-B28</f>
        <v>-0.60630957418676701</v>
      </c>
      <c r="D29" s="243">
        <f t="shared" ref="D29" si="166">ROUND((B29-B17)/B17*100,2)</f>
        <v>-2.4900000000000002</v>
      </c>
      <c r="E29" s="542">
        <f t="shared" ref="E29" si="167">AVERAGE(B27:B29)</f>
        <v>98.885153650016662</v>
      </c>
      <c r="F29" s="359">
        <f t="shared" ref="F29" si="168">E29-E28</f>
        <v>-0.53637132320307046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結果表!O27</f>
        <v>100.35871904109914</v>
      </c>
      <c r="L29" s="527">
        <v>2</v>
      </c>
      <c r="M29" s="262">
        <f t="shared" ref="M29" si="172">B29</f>
        <v>98.30228065228043</v>
      </c>
      <c r="N29" s="220">
        <f t="shared" ref="N29" si="173">J29</f>
        <v>100.35871904109914</v>
      </c>
    </row>
    <row r="30" spans="1:14">
      <c r="A30" s="2232">
        <v>43891</v>
      </c>
      <c r="B30" s="2547">
        <f>結果表!G28</f>
        <v>97.653154774882566</v>
      </c>
      <c r="C30" s="52">
        <f t="shared" ref="C30" si="174">B30-B29</f>
        <v>-0.64912587739786431</v>
      </c>
      <c r="D30" s="243">
        <f t="shared" ref="D30" si="175">ROUND((B30-B18)/B18*100,2)</f>
        <v>-3.31</v>
      </c>
      <c r="E30" s="542">
        <f t="shared" ref="E30" si="176">AVERAGE(B28:B30)</f>
        <v>98.288008551210069</v>
      </c>
      <c r="F30" s="359">
        <f t="shared" ref="F30" si="177">E30-E29</f>
        <v>-0.5971450988065925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結果表!O28</f>
        <v>99.689458707052523</v>
      </c>
      <c r="L30" s="527">
        <v>3</v>
      </c>
      <c r="M30" s="262">
        <f t="shared" ref="M30:M32" si="181">B30</f>
        <v>97.653154774882566</v>
      </c>
      <c r="N30" s="220">
        <f t="shared" ref="N30:N32" si="182">J30</f>
        <v>99.689458707052523</v>
      </c>
    </row>
    <row r="31" spans="1:14">
      <c r="A31" s="2232">
        <v>43922</v>
      </c>
      <c r="B31" s="2547">
        <f>結果表!G29</f>
        <v>97.032601675588737</v>
      </c>
      <c r="C31" s="52">
        <f t="shared" ref="C31:C32" si="183">B31-B30</f>
        <v>-0.62055309929382929</v>
      </c>
      <c r="D31" s="243">
        <f t="shared" ref="D31:D32" si="184">ROUND((B31-B19)/B19*100,2)</f>
        <v>-4.2</v>
      </c>
      <c r="E31" s="542">
        <f t="shared" ref="E31:E32" si="185">AVERAGE(B29:B31)</f>
        <v>97.662679034250573</v>
      </c>
      <c r="F31" s="359">
        <f t="shared" ref="F31:F32" si="186">E31-E30</f>
        <v>-0.62532951695949635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47">
        <f>結果表!O29</f>
        <v>99.017202059210305</v>
      </c>
      <c r="L31" s="527">
        <v>4</v>
      </c>
      <c r="M31" s="262">
        <f t="shared" si="181"/>
        <v>97.032601675588737</v>
      </c>
      <c r="N31" s="220">
        <f t="shared" si="182"/>
        <v>99.017202059210305</v>
      </c>
    </row>
    <row r="32" spans="1:14">
      <c r="A32" s="2232">
        <v>43952</v>
      </c>
      <c r="B32" s="2547">
        <f>結果表!G30</f>
        <v>96.591707530106078</v>
      </c>
      <c r="C32" s="52">
        <f t="shared" si="183"/>
        <v>-0.44089414548265893</v>
      </c>
      <c r="D32" s="243">
        <f t="shared" si="184"/>
        <v>-4.9000000000000004</v>
      </c>
      <c r="E32" s="542">
        <f t="shared" si="185"/>
        <v>97.092487993525808</v>
      </c>
      <c r="F32" s="359">
        <f t="shared" si="186"/>
        <v>-0.57019104072476523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47">
        <f>結果表!O30</f>
        <v>98.452541490042691</v>
      </c>
      <c r="L32" s="527">
        <v>5</v>
      </c>
      <c r="M32" s="262">
        <f t="shared" si="181"/>
        <v>96.591707530106078</v>
      </c>
      <c r="N32" s="220">
        <f t="shared" si="182"/>
        <v>98.452541490042691</v>
      </c>
    </row>
    <row r="33" spans="1:16">
      <c r="A33" s="2232">
        <v>43983</v>
      </c>
      <c r="B33" s="2547">
        <f>結果表!G31</f>
        <v>96.421045673995692</v>
      </c>
      <c r="C33" s="52">
        <f t="shared" ref="C33" si="190">B33-B32</f>
        <v>-0.1706618561103852</v>
      </c>
      <c r="D33" s="243">
        <f t="shared" ref="D33" si="191">ROUND((B33-B21)/B21*100,2)</f>
        <v>-5.23</v>
      </c>
      <c r="E33" s="542">
        <f t="shared" ref="E33" si="192">AVERAGE(B31:B33)</f>
        <v>96.681784959896845</v>
      </c>
      <c r="F33" s="359">
        <f t="shared" ref="F33" si="193">E33-E32</f>
        <v>-0.41070303362896254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47">
        <f>結果表!O31</f>
        <v>98.024493381232176</v>
      </c>
      <c r="L33" s="527">
        <v>6</v>
      </c>
      <c r="M33" s="262">
        <f t="shared" ref="M33" si="197">B33</f>
        <v>96.421045673995692</v>
      </c>
      <c r="N33" s="220">
        <f t="shared" ref="N33" si="198">J33</f>
        <v>98.024493381232176</v>
      </c>
    </row>
    <row r="34" spans="1:16">
      <c r="A34" s="2232">
        <v>44013</v>
      </c>
      <c r="B34" s="2547">
        <f>結果表!G32</f>
        <v>96.473467202641416</v>
      </c>
      <c r="C34" s="52">
        <f t="shared" ref="C34" si="199">B34-B33</f>
        <v>5.242152864572347E-2</v>
      </c>
      <c r="D34" s="243">
        <f t="shared" ref="D34" si="200">ROUND((B34-B22)/B22*100,2)</f>
        <v>-5.01</v>
      </c>
      <c r="E34" s="542">
        <f t="shared" ref="E34" si="201">AVERAGE(B32:B34)</f>
        <v>96.495406802247729</v>
      </c>
      <c r="F34" s="359">
        <f t="shared" ref="F34" si="202">E34-E33</f>
        <v>-0.18637815764911636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47">
        <f>結果表!O32</f>
        <v>97.662957318515993</v>
      </c>
      <c r="L34" s="527">
        <v>7</v>
      </c>
      <c r="M34" s="262">
        <f t="shared" ref="M34" si="206">B34</f>
        <v>96.473467202641416</v>
      </c>
      <c r="N34" s="220">
        <f t="shared" ref="N34" si="207">J34</f>
        <v>97.662957318515993</v>
      </c>
    </row>
    <row r="35" spans="1:16">
      <c r="A35" s="2232">
        <v>44044</v>
      </c>
      <c r="B35" s="2547">
        <f>結果表!G33</f>
        <v>96.721648727209669</v>
      </c>
      <c r="C35" s="52">
        <f t="shared" ref="C35" si="208">B35-B34</f>
        <v>0.2481815245682526</v>
      </c>
      <c r="D35" s="243">
        <f t="shared" ref="D35" si="209">ROUND((B35-B23)/B23*100,2)</f>
        <v>-4.4400000000000004</v>
      </c>
      <c r="E35" s="542">
        <f t="shared" ref="E35" si="210">AVERAGE(B33:B35)</f>
        <v>96.538720534615592</v>
      </c>
      <c r="F35" s="359">
        <f t="shared" ref="F35" si="211">E35-E34</f>
        <v>4.3313732367863622E-2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47">
        <f>結果表!O33</f>
        <v>97.341920162294713</v>
      </c>
      <c r="L35" s="529">
        <v>8</v>
      </c>
      <c r="M35" s="262">
        <f t="shared" ref="M35" si="215">B35</f>
        <v>96.721648727209669</v>
      </c>
      <c r="N35" s="220">
        <f t="shared" ref="N35" si="216">J35</f>
        <v>97.341920162294713</v>
      </c>
    </row>
    <row r="36" spans="1:16">
      <c r="A36" s="2232">
        <v>44075</v>
      </c>
      <c r="B36" s="2547">
        <f>結果表!G34</f>
        <v>97.154553285887644</v>
      </c>
      <c r="C36" s="52">
        <f t="shared" ref="C36" si="217">B36-B35</f>
        <v>0.43290455867797561</v>
      </c>
      <c r="D36" s="243">
        <f t="shared" ref="D36" si="218">ROUND((B36-B24)/B24*100,2)</f>
        <v>-3.62</v>
      </c>
      <c r="E36" s="542">
        <f t="shared" ref="E36" si="219">AVERAGE(B34:B36)</f>
        <v>96.783223071912914</v>
      </c>
      <c r="F36" s="359">
        <f t="shared" ref="F36" si="220">E36-E35</f>
        <v>0.24450253729732196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47">
        <f>結果表!O34</f>
        <v>97.102256629802838</v>
      </c>
      <c r="L36" s="529">
        <v>9</v>
      </c>
      <c r="M36" s="262">
        <f t="shared" ref="M36" si="224">B36</f>
        <v>97.154553285887644</v>
      </c>
      <c r="N36" s="220">
        <f t="shared" ref="N36" si="225">J36</f>
        <v>97.102256629802838</v>
      </c>
    </row>
    <row r="37" spans="1:16">
      <c r="A37" s="2232">
        <v>44105</v>
      </c>
      <c r="B37" s="2547">
        <f>結果表!G35</f>
        <v>97.671537876880691</v>
      </c>
      <c r="C37" s="52">
        <f t="shared" ref="C37" si="226">B37-B36</f>
        <v>0.51698459099304728</v>
      </c>
      <c r="D37" s="243">
        <f t="shared" ref="D37" si="227">ROUND((B37-B25)/B25*100,2)</f>
        <v>-2.67</v>
      </c>
      <c r="E37" s="359">
        <f t="shared" ref="E37" si="228">AVERAGE(B35:B37)</f>
        <v>97.182579963326006</v>
      </c>
      <c r="F37" s="359">
        <f t="shared" ref="F37" si="229">E37-E36</f>
        <v>0.39935689141309183</v>
      </c>
      <c r="G37" s="360">
        <f t="shared" ref="G37" si="230">IF(F37&lt;0,-1,1)</f>
        <v>1</v>
      </c>
      <c r="H37" s="361">
        <f t="shared" ref="H37" si="231">SUM(G35:G37)</f>
        <v>3</v>
      </c>
      <c r="I37" s="2543" t="str">
        <f t="shared" ref="I37" si="232">IF(H37=-3,"悪化 ",IF(H37=3,"改善 "," ---"))</f>
        <v xml:space="preserve">改善 </v>
      </c>
      <c r="J37" s="2547">
        <f>結果表!O35</f>
        <v>97.008715220184612</v>
      </c>
      <c r="L37" s="529">
        <v>10</v>
      </c>
      <c r="M37" s="262">
        <f t="shared" ref="M37" si="233">B37</f>
        <v>97.671537876880691</v>
      </c>
      <c r="N37" s="220">
        <f t="shared" ref="N37" si="234">J37</f>
        <v>97.008715220184612</v>
      </c>
    </row>
    <row r="38" spans="1:16">
      <c r="A38" s="2232">
        <v>44136</v>
      </c>
      <c r="B38" s="2547">
        <f>結果表!G36</f>
        <v>98.242105158448751</v>
      </c>
      <c r="C38" s="52">
        <f t="shared" ref="C38" si="235">B38-B37</f>
        <v>0.57056728156806003</v>
      </c>
      <c r="D38" s="243">
        <f t="shared" ref="D38" si="236">ROUND((B38-B26)/B26*100,2)</f>
        <v>-1.67</v>
      </c>
      <c r="E38" s="359">
        <f t="shared" ref="E38" si="237">AVERAGE(B36:B38)</f>
        <v>97.689398773739029</v>
      </c>
      <c r="F38" s="359">
        <f t="shared" ref="F38" si="238">E38-E37</f>
        <v>0.5068188104130229</v>
      </c>
      <c r="G38" s="361">
        <f t="shared" ref="G38" si="239">IF(F38&lt;0,-1,1)</f>
        <v>1</v>
      </c>
      <c r="H38" s="361">
        <f t="shared" ref="H38" si="240">SUM(G36:G38)</f>
        <v>3</v>
      </c>
      <c r="I38" s="2543" t="str">
        <f t="shared" ref="I38" si="241">IF(H38=-3,"悪化 ",IF(H38=3,"改善 "," ---"))</f>
        <v xml:space="preserve">改善 </v>
      </c>
      <c r="J38" s="2547">
        <f>結果表!O36</f>
        <v>97.126143646206472</v>
      </c>
      <c r="L38" s="528">
        <v>11</v>
      </c>
      <c r="M38" s="262">
        <f t="shared" ref="M38" si="242">B38</f>
        <v>98.242105158448751</v>
      </c>
      <c r="N38" s="220">
        <f t="shared" ref="N38" si="243">J38</f>
        <v>97.126143646206472</v>
      </c>
    </row>
    <row r="39" spans="1:16">
      <c r="A39" s="2549">
        <v>44166</v>
      </c>
      <c r="B39" s="2547">
        <f>結果表!G37</f>
        <v>98.848550989649539</v>
      </c>
      <c r="C39" s="550">
        <f t="shared" ref="C39" si="244">B39-B38</f>
        <v>0.60644583120078721</v>
      </c>
      <c r="D39" s="246">
        <f t="shared" ref="D39" si="245">ROUND((B39-B27)/B27*100,2)</f>
        <v>-0.6</v>
      </c>
      <c r="E39" s="544">
        <f t="shared" ref="E39" si="246">AVERAGE(B37:B39)</f>
        <v>98.254064674992989</v>
      </c>
      <c r="F39" s="544">
        <f t="shared" ref="F39" si="247">E39-E38</f>
        <v>0.5646659012539601</v>
      </c>
      <c r="G39" s="545">
        <f t="shared" ref="G39" si="248">IF(F39&lt;0,-1,1)</f>
        <v>1</v>
      </c>
      <c r="H39" s="545">
        <f t="shared" ref="H39" si="249">SUM(G37:G39)</f>
        <v>3</v>
      </c>
      <c r="I39" s="2545" t="str">
        <f t="shared" ref="I39" si="250">IF(H39=-3,"悪化 ",IF(H39=3,"改善 "," ---"))</f>
        <v xml:space="preserve">改善 </v>
      </c>
      <c r="J39" s="2547">
        <f>結果表!O37</f>
        <v>97.404847645860286</v>
      </c>
      <c r="L39" s="532">
        <v>12</v>
      </c>
      <c r="M39" s="494">
        <f t="shared" ref="M39" si="251">B39</f>
        <v>98.848550989649539</v>
      </c>
      <c r="N39" s="225">
        <f t="shared" ref="N39" si="252">J39</f>
        <v>97.404847645860286</v>
      </c>
    </row>
    <row r="40" spans="1:16">
      <c r="A40" s="2199">
        <v>44197</v>
      </c>
      <c r="B40" s="2546">
        <f>結果表!G38</f>
        <v>99.408065785946931</v>
      </c>
      <c r="C40" s="699">
        <f t="shared" ref="C40" si="253">B40-B39</f>
        <v>0.55951479629739254</v>
      </c>
      <c r="D40" s="699">
        <f t="shared" ref="D40" si="254">ROUND((B40-B28)/B28*100,2)</f>
        <v>0.5</v>
      </c>
      <c r="E40" s="359">
        <f t="shared" ref="E40" si="255">AVERAGE(B38:B40)</f>
        <v>98.832907311348393</v>
      </c>
      <c r="F40" s="359">
        <f t="shared" ref="F40" si="256">E40-E39</f>
        <v>0.57884263635540378</v>
      </c>
      <c r="G40" s="361">
        <f t="shared" ref="G40" si="257">IF(F40&lt;0,-1,1)</f>
        <v>1</v>
      </c>
      <c r="H40" s="361">
        <f t="shared" ref="H40" si="258">SUM(G38:G40)</f>
        <v>3</v>
      </c>
      <c r="I40" s="2543" t="str">
        <f t="shared" ref="I40" si="259">IF(H40=-3,"悪化 ",IF(H40=3,"改善 "," ---"))</f>
        <v xml:space="preserve">改善 </v>
      </c>
      <c r="J40" s="2546">
        <f>結果表!O38</f>
        <v>97.749625112913606</v>
      </c>
      <c r="L40" s="530" t="s">
        <v>814</v>
      </c>
      <c r="M40" s="262">
        <f t="shared" ref="M40" si="260">B40</f>
        <v>99.408065785946931</v>
      </c>
      <c r="N40" s="220">
        <f t="shared" ref="N40" si="261">J40</f>
        <v>97.749625112913606</v>
      </c>
    </row>
    <row r="41" spans="1:16">
      <c r="A41" s="2199">
        <v>44228</v>
      </c>
      <c r="B41" s="2547">
        <f>結果表!G39</f>
        <v>99.87963165374947</v>
      </c>
      <c r="C41" s="699">
        <f t="shared" ref="C41" si="262">B41-B40</f>
        <v>0.47156586780253917</v>
      </c>
      <c r="D41" s="699">
        <f t="shared" ref="D41" si="263">ROUND((B41-B29)/B29*100,2)</f>
        <v>1.6</v>
      </c>
      <c r="E41" s="359">
        <f t="shared" ref="E41" si="264">AVERAGE(B39:B41)</f>
        <v>99.378749476448647</v>
      </c>
      <c r="F41" s="359">
        <f t="shared" ref="F41" si="265">E41-E40</f>
        <v>0.54584216510025385</v>
      </c>
      <c r="G41" s="361">
        <f t="shared" ref="G41" si="266">IF(F41&lt;0,-1,1)</f>
        <v>1</v>
      </c>
      <c r="H41" s="361">
        <f t="shared" ref="H41" si="267">SUM(G39:G41)</f>
        <v>3</v>
      </c>
      <c r="I41" s="2543" t="str">
        <f t="shared" ref="I41" si="268">IF(H41=-3,"悪化 ",IF(H41=3,"改善 "," ---"))</f>
        <v xml:space="preserve">改善 </v>
      </c>
      <c r="J41" s="2547">
        <f>結果表!O39</f>
        <v>98.080222640254519</v>
      </c>
      <c r="L41" s="527">
        <v>2</v>
      </c>
      <c r="M41" s="262">
        <f t="shared" ref="M41" si="269">B41</f>
        <v>99.87963165374947</v>
      </c>
      <c r="N41" s="220">
        <f t="shared" ref="N41" si="270">J41</f>
        <v>98.080222640254519</v>
      </c>
    </row>
    <row r="42" spans="1:16">
      <c r="A42" s="2199">
        <v>44256</v>
      </c>
      <c r="B42" s="2547">
        <f>結果表!G40</f>
        <v>100.2810678805232</v>
      </c>
      <c r="C42" s="699">
        <f t="shared" ref="C42" si="271">B42-B41</f>
        <v>0.40143622677372548</v>
      </c>
      <c r="D42" s="699">
        <f t="shared" ref="D42" si="272">ROUND((B42-B30)/B30*100,2)</f>
        <v>2.69</v>
      </c>
      <c r="E42" s="359">
        <f t="shared" ref="E42" si="273">AVERAGE(B40:B42)</f>
        <v>99.856255106739866</v>
      </c>
      <c r="F42" s="359">
        <f t="shared" ref="F42" si="274">E42-E41</f>
        <v>0.47750563029121906</v>
      </c>
      <c r="G42" s="361">
        <f t="shared" ref="G42" si="275">IF(F42&lt;0,-1,1)</f>
        <v>1</v>
      </c>
      <c r="H42" s="361">
        <f t="shared" ref="H42" si="276">SUM(G40:G42)</f>
        <v>3</v>
      </c>
      <c r="I42" s="2543" t="str">
        <f t="shared" ref="I42" si="277">IF(H42=-3,"悪化 ",IF(H42=3,"改善 "," ---"))</f>
        <v xml:space="preserve">改善 </v>
      </c>
      <c r="J42" s="2547">
        <f>結果表!O40</f>
        <v>98.355597449339342</v>
      </c>
      <c r="L42" s="527">
        <v>3</v>
      </c>
      <c r="M42" s="262">
        <f t="shared" ref="M42" si="278">B42</f>
        <v>100.2810678805232</v>
      </c>
      <c r="N42" s="220">
        <f t="shared" ref="N42" si="279">J42</f>
        <v>98.355597449339342</v>
      </c>
    </row>
    <row r="43" spans="1:16">
      <c r="A43" s="2199">
        <v>44287</v>
      </c>
      <c r="B43" s="2547">
        <f>結果表!G41</f>
        <v>100.5831983473098</v>
      </c>
      <c r="C43" s="699">
        <f t="shared" ref="C43" si="280">B43-B42</f>
        <v>0.3021304667866076</v>
      </c>
      <c r="D43" s="699">
        <f t="shared" ref="D43" si="281">ROUND((B43-B31)/B31*100,2)</f>
        <v>3.66</v>
      </c>
      <c r="E43" s="359">
        <f t="shared" ref="E43" si="282">AVERAGE(B41:B43)</f>
        <v>100.24796596052749</v>
      </c>
      <c r="F43" s="359">
        <f t="shared" ref="F43" si="283">E43-E42</f>
        <v>0.39171085378762882</v>
      </c>
      <c r="G43" s="361">
        <f t="shared" ref="G43" si="284">IF(F43&lt;0,-1,1)</f>
        <v>1</v>
      </c>
      <c r="H43" s="361">
        <f t="shared" ref="H43" si="285">SUM(G41:G43)</f>
        <v>3</v>
      </c>
      <c r="I43" s="2543" t="str">
        <f t="shared" ref="I43" si="286">IF(H43=-3,"悪化 ",IF(H43=3,"改善 "," ---"))</f>
        <v xml:space="preserve">改善 </v>
      </c>
      <c r="J43" s="2547">
        <f>結果表!O41</f>
        <v>98.576372712030533</v>
      </c>
      <c r="L43" s="527">
        <v>4</v>
      </c>
      <c r="M43" s="262">
        <f t="shared" ref="M43" si="287">B43</f>
        <v>100.5831983473098</v>
      </c>
      <c r="N43" s="220">
        <f t="shared" ref="N43" si="288">J43</f>
        <v>98.576372712030533</v>
      </c>
    </row>
    <row r="44" spans="1:16">
      <c r="A44" s="2199">
        <v>44317</v>
      </c>
      <c r="B44" s="2547">
        <f>結果表!G42</f>
        <v>100.80226780996215</v>
      </c>
      <c r="C44" s="699">
        <f t="shared" ref="C44" si="289">B44-B43</f>
        <v>0.21906946265234239</v>
      </c>
      <c r="D44" s="699">
        <f t="shared" ref="D44" si="290">ROUND((B44-B32)/B32*100,2)</f>
        <v>4.3600000000000003</v>
      </c>
      <c r="E44" s="359">
        <f t="shared" ref="E44" si="291">AVERAGE(B42:B44)</f>
        <v>100.55551134593172</v>
      </c>
      <c r="F44" s="359">
        <f t="shared" ref="F44" si="292">E44-E43</f>
        <v>0.30754538540422516</v>
      </c>
      <c r="G44" s="361">
        <f t="shared" ref="G44" si="293">IF(F44&lt;0,-1,1)</f>
        <v>1</v>
      </c>
      <c r="H44" s="361">
        <f t="shared" ref="H44" si="294">SUM(G42:G44)</f>
        <v>3</v>
      </c>
      <c r="I44" s="2543" t="str">
        <f t="shared" ref="I44" si="295">IF(H44=-3,"悪化 ",IF(H44=3,"改善 "," ---"))</f>
        <v xml:space="preserve">改善 </v>
      </c>
      <c r="J44" s="2547">
        <f>結果表!O42</f>
        <v>98.776349367525242</v>
      </c>
      <c r="L44" s="527">
        <v>5</v>
      </c>
      <c r="M44" s="262">
        <f t="shared" ref="M44" si="296">B44</f>
        <v>100.80226780996215</v>
      </c>
      <c r="N44" s="220">
        <f t="shared" ref="N44" si="297">J44</f>
        <v>98.776349367525242</v>
      </c>
    </row>
    <row r="45" spans="1:16">
      <c r="A45" s="2199">
        <v>44348</v>
      </c>
      <c r="B45" s="2547">
        <f>結果表!G43</f>
        <v>100.93507045536124</v>
      </c>
      <c r="C45" s="699">
        <f t="shared" ref="C45" si="298">B45-B44</f>
        <v>0.13280264539909581</v>
      </c>
      <c r="D45" s="699">
        <f t="shared" ref="D45" si="299">ROUND((B45-B33)/B33*100,2)</f>
        <v>4.68</v>
      </c>
      <c r="E45" s="359">
        <f t="shared" ref="E45" si="300">AVERAGE(B43:B45)</f>
        <v>100.77351220421106</v>
      </c>
      <c r="F45" s="359">
        <f t="shared" ref="F45" si="301">E45-E44</f>
        <v>0.21800085827933913</v>
      </c>
      <c r="G45" s="361">
        <f t="shared" ref="G45" si="302">IF(F45&lt;0,-1,1)</f>
        <v>1</v>
      </c>
      <c r="H45" s="361">
        <f t="shared" ref="H45" si="303">SUM(G43:G45)</f>
        <v>3</v>
      </c>
      <c r="I45" s="2543" t="str">
        <f t="shared" ref="I45" si="304">IF(H45=-3,"悪化 ",IF(H45=3,"改善 "," ---"))</f>
        <v xml:space="preserve">改善 </v>
      </c>
      <c r="J45" s="2547">
        <f>結果表!O43</f>
        <v>98.939961416807947</v>
      </c>
      <c r="L45" s="527">
        <v>6</v>
      </c>
      <c r="M45" s="262">
        <f t="shared" ref="M45" si="305">B45</f>
        <v>100.93507045536124</v>
      </c>
      <c r="N45" s="220">
        <f t="shared" ref="N45" si="306">J45</f>
        <v>98.939961416807947</v>
      </c>
    </row>
    <row r="46" spans="1:16">
      <c r="A46" s="2199">
        <v>44378</v>
      </c>
      <c r="B46" s="2547">
        <f>結果表!G44</f>
        <v>100.9965090705749</v>
      </c>
      <c r="C46" s="699">
        <f t="shared" ref="C46" si="307">B46-B45</f>
        <v>6.1438615213660341E-2</v>
      </c>
      <c r="D46" s="699">
        <f t="shared" ref="D46" si="308">ROUND((B46-B34)/B34*100,2)</f>
        <v>4.6900000000000004</v>
      </c>
      <c r="E46" s="359">
        <f t="shared" ref="E46" si="309">AVERAGE(B44:B46)</f>
        <v>100.91128244529943</v>
      </c>
      <c r="F46" s="359">
        <f t="shared" ref="F46" si="310">E46-E45</f>
        <v>0.13777024108837566</v>
      </c>
      <c r="G46" s="361">
        <f t="shared" ref="G46" si="311">IF(F46&lt;0,-1,1)</f>
        <v>1</v>
      </c>
      <c r="H46" s="361">
        <f t="shared" ref="H46" si="312">SUM(G44:G46)</f>
        <v>3</v>
      </c>
      <c r="I46" s="2543" t="str">
        <f t="shared" ref="I46" si="313">IF(H46=-3,"悪化 ",IF(H46=3,"改善 "," ---"))</f>
        <v xml:space="preserve">改善 </v>
      </c>
      <c r="J46" s="2547">
        <f>結果表!O44</f>
        <v>99.001390515099857</v>
      </c>
      <c r="L46" s="527">
        <v>7</v>
      </c>
      <c r="M46" s="262">
        <f t="shared" ref="M46" si="314">B46</f>
        <v>100.9965090705749</v>
      </c>
      <c r="N46" s="220">
        <f t="shared" ref="N46" si="315">J46</f>
        <v>99.001390515099857</v>
      </c>
    </row>
    <row r="47" spans="1:16">
      <c r="A47" s="2199">
        <v>44409</v>
      </c>
      <c r="B47" s="2547">
        <f>結果表!G45</f>
        <v>101.04670809023764</v>
      </c>
      <c r="C47" s="699">
        <f t="shared" ref="C47" si="316">B47-B46</f>
        <v>5.0199019662741762E-2</v>
      </c>
      <c r="D47" s="699">
        <f t="shared" ref="D47" si="317">ROUND((B47-B35)/B35*100,2)</f>
        <v>4.47</v>
      </c>
      <c r="E47" s="359">
        <f t="shared" ref="E47" si="318">AVERAGE(B45:B47)</f>
        <v>100.99276253872461</v>
      </c>
      <c r="F47" s="359">
        <f t="shared" ref="F47" si="319">E47-E46</f>
        <v>8.1480093425170708E-2</v>
      </c>
      <c r="G47" s="361">
        <f t="shared" ref="G47" si="320">IF(F47&lt;0,-1,1)</f>
        <v>1</v>
      </c>
      <c r="H47" s="361">
        <f t="shared" ref="H47" si="321">SUM(G45:G47)</f>
        <v>3</v>
      </c>
      <c r="I47" s="2543" t="str">
        <f t="shared" ref="I47" si="322">IF(H47=-3,"悪化 ",IF(H47=3,"改善 "," ---"))</f>
        <v xml:space="preserve">改善 </v>
      </c>
      <c r="J47" s="2547">
        <f>結果表!O45</f>
        <v>98.960965905734085</v>
      </c>
      <c r="L47" s="529">
        <v>8</v>
      </c>
      <c r="M47" s="262">
        <f t="shared" ref="M47" si="323">B47</f>
        <v>101.04670809023764</v>
      </c>
      <c r="N47" s="220">
        <f t="shared" ref="N47" si="324">J47</f>
        <v>98.960965905734085</v>
      </c>
      <c r="P47" t="s">
        <v>830</v>
      </c>
    </row>
    <row r="48" spans="1:16">
      <c r="A48" s="2199">
        <v>44440</v>
      </c>
      <c r="B48" s="2547">
        <f>結果表!G46</f>
        <v>101.11793643089037</v>
      </c>
      <c r="C48" s="699">
        <f t="shared" ref="C48" si="325">B48-B47</f>
        <v>7.1228340652723432E-2</v>
      </c>
      <c r="D48" s="699">
        <f t="shared" ref="D48" si="326">ROUND((B48-B36)/B36*100,2)</f>
        <v>4.08</v>
      </c>
      <c r="E48" s="359">
        <f t="shared" ref="E48" si="327">AVERAGE(B46:B48)</f>
        <v>101.05371786390099</v>
      </c>
      <c r="F48" s="359">
        <f t="shared" ref="F48" si="328">E48-E47</f>
        <v>6.0955325176379915E-2</v>
      </c>
      <c r="G48" s="361">
        <f t="shared" ref="G48" si="329">IF(F48&lt;0,-1,1)</f>
        <v>1</v>
      </c>
      <c r="H48" s="361">
        <f t="shared" ref="H48" si="330">SUM(G46:G48)</f>
        <v>3</v>
      </c>
      <c r="I48" s="2543" t="str">
        <f t="shared" ref="I48" si="331">IF(H48=-3,"悪化 ",IF(H48=3,"改善 "," ---"))</f>
        <v xml:space="preserve">改善 </v>
      </c>
      <c r="J48" s="2547">
        <f>結果表!O46</f>
        <v>98.883328486406867</v>
      </c>
      <c r="L48" s="529">
        <v>9</v>
      </c>
      <c r="M48" s="262">
        <f t="shared" ref="M48" si="332">B48</f>
        <v>101.11793643089037</v>
      </c>
      <c r="N48" s="220">
        <f t="shared" ref="N48" si="333">J48</f>
        <v>98.883328486406867</v>
      </c>
    </row>
    <row r="49" spans="1:14">
      <c r="A49" s="2199">
        <v>44470</v>
      </c>
      <c r="B49" s="2547">
        <f>結果表!G47</f>
        <v>101.23710858341869</v>
      </c>
      <c r="C49" s="699">
        <f t="shared" ref="C49" si="334">B49-B48</f>
        <v>0.11917215252832136</v>
      </c>
      <c r="D49" s="699">
        <f t="shared" ref="D49" si="335">ROUND((B49-B37)/B37*100,2)</f>
        <v>3.65</v>
      </c>
      <c r="E49" s="359">
        <f t="shared" ref="E49" si="336">AVERAGE(B47:B49)</f>
        <v>101.13391770151559</v>
      </c>
      <c r="F49" s="359">
        <f t="shared" ref="F49" si="337">E49-E48</f>
        <v>8.0199837614600256E-2</v>
      </c>
      <c r="G49" s="361">
        <f t="shared" ref="G49" si="338">IF(F49&lt;0,-1,1)</f>
        <v>1</v>
      </c>
      <c r="H49" s="361">
        <f t="shared" ref="H49" si="339">SUM(G47:G49)</f>
        <v>3</v>
      </c>
      <c r="I49" s="2543" t="str">
        <f t="shared" ref="I49" si="340">IF(H49=-3,"悪化 ",IF(H49=3,"改善 "," ---"))</f>
        <v xml:space="preserve">改善 </v>
      </c>
      <c r="J49" s="2547">
        <f>結果表!O47</f>
        <v>98.84997524958365</v>
      </c>
      <c r="L49" s="529">
        <v>10</v>
      </c>
      <c r="M49" s="262">
        <f t="shared" ref="M49" si="341">B49</f>
        <v>101.23710858341869</v>
      </c>
      <c r="N49" s="220">
        <f t="shared" ref="N49" si="342">J49</f>
        <v>98.84997524958365</v>
      </c>
    </row>
    <row r="50" spans="1:14">
      <c r="A50" s="2199">
        <v>44501</v>
      </c>
      <c r="B50" s="2547">
        <f>結果表!G48</f>
        <v>101.39620130389804</v>
      </c>
      <c r="C50" s="699">
        <f t="shared" ref="C50" si="343">B50-B49</f>
        <v>0.15909272047935019</v>
      </c>
      <c r="D50" s="699">
        <f t="shared" ref="D50" si="344">ROUND((B50-B38)/B38*100,2)</f>
        <v>3.21</v>
      </c>
      <c r="E50" s="359">
        <f t="shared" ref="E50" si="345">AVERAGE(B48:B50)</f>
        <v>101.25041543940237</v>
      </c>
      <c r="F50" s="359">
        <f t="shared" ref="F50" si="346">E50-E49</f>
        <v>0.11649773788678885</v>
      </c>
      <c r="G50" s="361">
        <f t="shared" ref="G50" si="347">IF(F50&lt;0,-1,1)</f>
        <v>1</v>
      </c>
      <c r="H50" s="361">
        <f t="shared" ref="H50" si="348">SUM(G48:G50)</f>
        <v>3</v>
      </c>
      <c r="I50" s="2543" t="str">
        <f t="shared" ref="I50" si="349">IF(H50=-3,"悪化 ",IF(H50=3,"改善 "," ---"))</f>
        <v xml:space="preserve">改善 </v>
      </c>
      <c r="J50" s="2547">
        <f>結果表!O48</f>
        <v>98.942730099354421</v>
      </c>
      <c r="L50" s="528">
        <v>11</v>
      </c>
      <c r="M50" s="262">
        <f t="shared" ref="M50" si="350">B50</f>
        <v>101.39620130389804</v>
      </c>
      <c r="N50" s="220">
        <f t="shared" ref="N50" si="351">J50</f>
        <v>98.942730099354421</v>
      </c>
    </row>
    <row r="51" spans="1:14">
      <c r="A51" s="2199">
        <v>44531</v>
      </c>
      <c r="B51" s="2548">
        <f>結果表!G49</f>
        <v>101.56812669181494</v>
      </c>
      <c r="C51" s="699">
        <f t="shared" ref="C51:C52" si="352">B51-B50</f>
        <v>0.17192538791690026</v>
      </c>
      <c r="D51" s="699">
        <f t="shared" ref="D51:D52" si="353">ROUND((B51-B39)/B39*100,2)</f>
        <v>2.75</v>
      </c>
      <c r="E51" s="359">
        <f t="shared" ref="E51:E52" si="354">AVERAGE(B49:B51)</f>
        <v>101.40047885971056</v>
      </c>
      <c r="F51" s="359">
        <f t="shared" ref="F51:F52" si="355">E51-E50</f>
        <v>0.15006342030818587</v>
      </c>
      <c r="G51" s="361">
        <f t="shared" ref="G51:G52" si="356">IF(F51&lt;0,-1,1)</f>
        <v>1</v>
      </c>
      <c r="H51" s="361">
        <f t="shared" ref="H51:H52" si="357">SUM(G49:G51)</f>
        <v>3</v>
      </c>
      <c r="I51" s="2543" t="str">
        <f t="shared" ref="I51:I52" si="358">IF(H51=-3,"悪化 ",IF(H51=3,"改善 "," ---"))</f>
        <v xml:space="preserve">改善 </v>
      </c>
      <c r="J51" s="2548">
        <f>結果表!O49</f>
        <v>99.13162546168131</v>
      </c>
      <c r="L51" s="532">
        <v>12</v>
      </c>
      <c r="M51" s="494">
        <f t="shared" ref="M51:M52" si="359">B51</f>
        <v>101.56812669181494</v>
      </c>
      <c r="N51" s="225">
        <f t="shared" ref="N51:N52" si="360">J51</f>
        <v>99.13162546168131</v>
      </c>
    </row>
    <row r="52" spans="1:14">
      <c r="A52" s="2231">
        <v>44562</v>
      </c>
      <c r="B52" s="2547">
        <f>結果表!G50</f>
        <v>101.77824098295937</v>
      </c>
      <c r="C52" s="547">
        <f t="shared" si="352"/>
        <v>0.21011429114443558</v>
      </c>
      <c r="D52" s="245">
        <f t="shared" si="353"/>
        <v>2.38</v>
      </c>
      <c r="E52" s="548">
        <f t="shared" si="354"/>
        <v>101.58085632622412</v>
      </c>
      <c r="F52" s="553">
        <f t="shared" si="355"/>
        <v>0.18037746651356201</v>
      </c>
      <c r="G52" s="549">
        <f t="shared" si="356"/>
        <v>1</v>
      </c>
      <c r="H52" s="554">
        <f t="shared" si="357"/>
        <v>3</v>
      </c>
      <c r="I52" s="2544" t="str">
        <f t="shared" si="358"/>
        <v xml:space="preserve">改善 </v>
      </c>
      <c r="J52" s="2547">
        <f>結果表!O50</f>
        <v>99.350600813107604</v>
      </c>
      <c r="L52" s="530" t="s">
        <v>856</v>
      </c>
      <c r="M52" s="262">
        <f t="shared" si="359"/>
        <v>101.77824098295937</v>
      </c>
      <c r="N52" s="220">
        <f t="shared" si="360"/>
        <v>99.350600813107604</v>
      </c>
    </row>
    <row r="53" spans="1:14">
      <c r="A53" s="2232">
        <v>44593</v>
      </c>
      <c r="B53" s="2547">
        <f>結果表!G51</f>
        <v>101.97826199195248</v>
      </c>
      <c r="C53" s="52">
        <f t="shared" ref="C53" si="361">B53-B52</f>
        <v>0.20002100899310449</v>
      </c>
      <c r="D53" s="243">
        <f t="shared" ref="D53" si="362">ROUND((B53-B41)/B41*100,2)</f>
        <v>2.1</v>
      </c>
      <c r="E53" s="542">
        <f t="shared" ref="E53" si="363">AVERAGE(B51:B53)</f>
        <v>101.77487655557559</v>
      </c>
      <c r="F53" s="359">
        <f t="shared" ref="F53" si="364">E53-E52</f>
        <v>0.1940202293514659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47">
        <f>結果表!O51</f>
        <v>99.575086013876515</v>
      </c>
      <c r="L53" s="527">
        <v>2</v>
      </c>
      <c r="M53" s="262">
        <f t="shared" ref="M53" si="368">B53</f>
        <v>101.97826199195248</v>
      </c>
      <c r="N53" s="220">
        <f t="shared" ref="N53" si="369">J53</f>
        <v>99.575086013876515</v>
      </c>
    </row>
    <row r="54" spans="1:14">
      <c r="A54" s="2232">
        <v>44621</v>
      </c>
      <c r="B54" s="2547">
        <f>結果表!G52</f>
        <v>102.2073383786158</v>
      </c>
      <c r="C54" s="52">
        <f t="shared" ref="C54" si="370">B54-B53</f>
        <v>0.22907638666332275</v>
      </c>
      <c r="D54" s="243">
        <f t="shared" ref="D54" si="371">ROUND((B54-B42)/B42*100,2)</f>
        <v>1.92</v>
      </c>
      <c r="E54" s="542">
        <f t="shared" ref="E54" si="372">AVERAGE(B52:B54)</f>
        <v>101.98794711784255</v>
      </c>
      <c r="F54" s="359">
        <f t="shared" ref="F54" si="373">E54-E53</f>
        <v>0.21307056226696375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47">
        <f>結果表!O52</f>
        <v>99.822788605910162</v>
      </c>
      <c r="L54" s="527">
        <v>3</v>
      </c>
      <c r="M54" s="262">
        <f t="shared" ref="M54" si="377">B54</f>
        <v>102.2073383786158</v>
      </c>
      <c r="N54" s="220">
        <f t="shared" ref="N54" si="378">J54</f>
        <v>99.822788605910162</v>
      </c>
    </row>
    <row r="55" spans="1:14">
      <c r="A55" s="2232">
        <v>44652</v>
      </c>
      <c r="B55" s="2547">
        <f>結果表!G53</f>
        <v>102.37462950895066</v>
      </c>
      <c r="C55" s="52">
        <f t="shared" ref="C55" si="379">B55-B54</f>
        <v>0.16729113033485987</v>
      </c>
      <c r="D55" s="243">
        <f t="shared" ref="D55" si="380">ROUND((B55-B43)/B43*100,2)</f>
        <v>1.78</v>
      </c>
      <c r="E55" s="542">
        <f t="shared" ref="E55" si="381">AVERAGE(B53:B55)</f>
        <v>102.18674329317298</v>
      </c>
      <c r="F55" s="359">
        <f t="shared" ref="F55" si="382">E55-E54</f>
        <v>0.19879617533042904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47">
        <f>結果表!O53</f>
        <v>100.10683153418786</v>
      </c>
      <c r="L55" s="527">
        <v>4</v>
      </c>
      <c r="M55" s="262">
        <f t="shared" ref="M55" si="386">B55</f>
        <v>102.37462950895066</v>
      </c>
      <c r="N55" s="220">
        <f t="shared" ref="N55" si="387">J55</f>
        <v>100.10683153418786</v>
      </c>
    </row>
    <row r="56" spans="1:14">
      <c r="A56" s="2232">
        <v>44682</v>
      </c>
      <c r="B56" s="2547">
        <f>結果表!G54</f>
        <v>102.42019189711404</v>
      </c>
      <c r="C56" s="52">
        <f t="shared" ref="C56" si="388">B56-B55</f>
        <v>4.5562388163375545E-2</v>
      </c>
      <c r="D56" s="243">
        <f t="shared" ref="D56" si="389">ROUND((B56-B44)/B44*100,2)</f>
        <v>1.61</v>
      </c>
      <c r="E56" s="542">
        <f t="shared" ref="E56" si="390">AVERAGE(B54:B56)</f>
        <v>102.33405326156016</v>
      </c>
      <c r="F56" s="359">
        <f t="shared" ref="F56" si="391">E56-E55</f>
        <v>0.14730996838717658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47">
        <f>結果表!O54</f>
        <v>100.4026529626138</v>
      </c>
      <c r="L56" s="527">
        <v>5</v>
      </c>
      <c r="M56" s="262">
        <f t="shared" ref="M56" si="395">B56</f>
        <v>102.42019189711404</v>
      </c>
      <c r="N56" s="220">
        <f t="shared" ref="N56" si="396">J56</f>
        <v>100.4026529626138</v>
      </c>
    </row>
    <row r="57" spans="1:14">
      <c r="A57" s="2232">
        <v>44713</v>
      </c>
      <c r="B57" s="2547">
        <f>結果表!G55</f>
        <v>102.35011066689026</v>
      </c>
      <c r="C57" s="52">
        <f t="shared" ref="C57:C58" si="397">B57-B56</f>
        <v>-7.0081230223777879E-2</v>
      </c>
      <c r="D57" s="243">
        <f t="shared" ref="D57:D58" si="398">ROUND((B57-B45)/B45*100,2)</f>
        <v>1.4</v>
      </c>
      <c r="E57" s="542">
        <f t="shared" ref="E57:E58" si="399">AVERAGE(B55:B57)</f>
        <v>102.38164402431831</v>
      </c>
      <c r="F57" s="359">
        <f t="shared" ref="F57:F58" si="400">E57-E56</f>
        <v>4.7590762758147775E-2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47">
        <f>結果表!O55</f>
        <v>100.68115064435246</v>
      </c>
      <c r="L57" s="527">
        <v>6</v>
      </c>
      <c r="M57" s="262">
        <f t="shared" ref="M57:M58" si="404">B57</f>
        <v>102.35011066689026</v>
      </c>
      <c r="N57" s="220">
        <f t="shared" ref="N57:N58" si="405">J57</f>
        <v>100.68115064435246</v>
      </c>
    </row>
    <row r="58" spans="1:14">
      <c r="A58" s="2232">
        <v>44743</v>
      </c>
      <c r="B58" s="2547">
        <f>結果表!G56</f>
        <v>102.16372216762792</v>
      </c>
      <c r="C58" s="52">
        <f t="shared" si="397"/>
        <v>-0.18638849926233547</v>
      </c>
      <c r="D58" s="243">
        <f t="shared" si="398"/>
        <v>1.1599999999999999</v>
      </c>
      <c r="E58" s="542">
        <f t="shared" si="399"/>
        <v>102.31134157721074</v>
      </c>
      <c r="F58" s="359">
        <f t="shared" si="400"/>
        <v>-7.0302447107565058E-2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47">
        <f>結果表!O56</f>
        <v>100.91268594023559</v>
      </c>
      <c r="L58" s="527">
        <v>7</v>
      </c>
      <c r="M58" s="262">
        <f t="shared" si="404"/>
        <v>102.16372216762792</v>
      </c>
      <c r="N58" s="220">
        <f t="shared" si="405"/>
        <v>100.91268594023559</v>
      </c>
    </row>
    <row r="59" spans="1:14">
      <c r="A59" s="2232">
        <v>44774</v>
      </c>
      <c r="B59" s="2547">
        <f>結果表!G57</f>
        <v>101.86642757944956</v>
      </c>
      <c r="C59" s="52">
        <f t="shared" ref="C59" si="406">B59-B58</f>
        <v>-0.29729458817836019</v>
      </c>
      <c r="D59" s="243">
        <f t="shared" ref="D59" si="407">ROUND((B59-B47)/B47*100,2)</f>
        <v>0.81</v>
      </c>
      <c r="E59" s="542">
        <f t="shared" ref="E59" si="408">AVERAGE(B57:B59)</f>
        <v>102.12675347132257</v>
      </c>
      <c r="F59" s="359">
        <f t="shared" ref="F59" si="409">E59-E58</f>
        <v>-0.18458810588816732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47">
        <f>結果表!O57</f>
        <v>101.09029529691436</v>
      </c>
      <c r="L59" s="529">
        <v>8</v>
      </c>
      <c r="M59" s="262">
        <f t="shared" ref="M59" si="413">B59</f>
        <v>101.86642757944956</v>
      </c>
      <c r="N59" s="220">
        <f t="shared" ref="N59" si="414">J59</f>
        <v>101.09029529691436</v>
      </c>
    </row>
    <row r="60" spans="1:14">
      <c r="A60" s="2232">
        <v>44805</v>
      </c>
      <c r="B60" s="2547">
        <f>結果表!G58</f>
        <v>101.47345452159784</v>
      </c>
      <c r="C60" s="52">
        <f t="shared" ref="C60" si="415">B60-B59</f>
        <v>-0.39297305785171943</v>
      </c>
      <c r="D60" s="243">
        <f t="shared" ref="D60" si="416">ROUND((B60-B48)/B48*100,2)</f>
        <v>0.35</v>
      </c>
      <c r="E60" s="542">
        <f t="shared" ref="E60" si="417">AVERAGE(B58:B60)</f>
        <v>101.8345347562251</v>
      </c>
      <c r="F60" s="359">
        <f t="shared" ref="F60" si="418">E60-E59</f>
        <v>-0.29221871509747643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47">
        <f>結果表!O58</f>
        <v>101.19213381477269</v>
      </c>
      <c r="L60" s="529">
        <v>9</v>
      </c>
      <c r="M60" s="262">
        <f t="shared" ref="M60" si="422">B60</f>
        <v>101.47345452159784</v>
      </c>
      <c r="N60" s="220">
        <f t="shared" ref="N60" si="423">J60</f>
        <v>101.19213381477269</v>
      </c>
    </row>
    <row r="61" spans="1:14">
      <c r="A61" s="2232">
        <v>44835</v>
      </c>
      <c r="B61" s="2547">
        <f>結果表!G59</f>
        <v>101.0265482709285</v>
      </c>
      <c r="C61" s="52">
        <f t="shared" ref="C61" si="424">B61-B60</f>
        <v>-0.44690625066934331</v>
      </c>
      <c r="D61" s="243">
        <f t="shared" ref="D61" si="425">ROUND((B61-B49)/B49*100,2)</f>
        <v>-0.21</v>
      </c>
      <c r="E61" s="542">
        <f t="shared" ref="E61" si="426">AVERAGE(B59:B61)</f>
        <v>101.45547679065864</v>
      </c>
      <c r="F61" s="359">
        <f t="shared" ref="F61" si="427">E61-E60</f>
        <v>-0.3790579655664601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47">
        <f>結果表!O59</f>
        <v>101.19327405111787</v>
      </c>
      <c r="L61" s="529">
        <v>10</v>
      </c>
      <c r="M61" s="262">
        <f t="shared" ref="M61" si="431">B61</f>
        <v>101.0265482709285</v>
      </c>
      <c r="N61" s="220">
        <f t="shared" ref="N61" si="432">J61</f>
        <v>101.19327405111787</v>
      </c>
    </row>
    <row r="62" spans="1:14">
      <c r="A62" s="2232">
        <v>44866</v>
      </c>
      <c r="B62" s="2547">
        <f>結果表!G60</f>
        <v>100.58967545483868</v>
      </c>
      <c r="C62" s="52">
        <f t="shared" ref="C62" si="433">B62-B61</f>
        <v>-0.43687281608981721</v>
      </c>
      <c r="D62" s="243">
        <f t="shared" ref="D62" si="434">ROUND((B62-B50)/B50*100,2)</f>
        <v>-0.8</v>
      </c>
      <c r="E62" s="542">
        <f t="shared" ref="E62" si="435">AVERAGE(B60:B62)</f>
        <v>101.02989274912169</v>
      </c>
      <c r="F62" s="359">
        <f t="shared" ref="F62" si="436">E62-E61</f>
        <v>-0.42558404153695051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47">
        <f>結果表!O60</f>
        <v>101.08004656227368</v>
      </c>
      <c r="L62" s="528">
        <v>11</v>
      </c>
      <c r="M62" s="262">
        <f t="shared" ref="M62" si="440">B62</f>
        <v>100.58967545483868</v>
      </c>
      <c r="N62" s="220">
        <f t="shared" ref="N62" si="441">J62</f>
        <v>101.08004656227368</v>
      </c>
    </row>
    <row r="63" spans="1:14">
      <c r="A63" s="2549">
        <v>44896</v>
      </c>
      <c r="B63" s="2547">
        <f>結果表!G61</f>
        <v>100.20748919218687</v>
      </c>
      <c r="C63" s="550">
        <f t="shared" ref="C63:C64" si="442">B63-B62</f>
        <v>-0.38218626265181399</v>
      </c>
      <c r="D63" s="246">
        <f t="shared" ref="D63:D64" si="443">ROUND((B63-B51)/B51*100,2)</f>
        <v>-1.34</v>
      </c>
      <c r="E63" s="551">
        <f t="shared" ref="E63:E64" si="444">AVERAGE(B61:B63)</f>
        <v>100.60790430598468</v>
      </c>
      <c r="F63" s="544">
        <f t="shared" ref="F63:F64" si="445">E63-E62</f>
        <v>-0.42198844313701045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47">
        <f>結果表!O61</f>
        <v>100.85545501522884</v>
      </c>
      <c r="L63" s="532">
        <v>12</v>
      </c>
      <c r="M63" s="494">
        <f t="shared" ref="M63:M64" si="449">B63</f>
        <v>100.20748919218687</v>
      </c>
      <c r="N63" s="225">
        <f t="shared" ref="N63:N64" si="450">J63</f>
        <v>100.85545501522884</v>
      </c>
    </row>
    <row r="64" spans="1:14">
      <c r="A64" s="2199">
        <v>44927</v>
      </c>
      <c r="B64" s="2546">
        <f>結果表!G62</f>
        <v>99.92178811608126</v>
      </c>
      <c r="C64" s="699">
        <f t="shared" si="442"/>
        <v>-0.28570107610561024</v>
      </c>
      <c r="D64" s="52">
        <f t="shared" si="443"/>
        <v>-1.82</v>
      </c>
      <c r="E64" s="359">
        <f t="shared" si="444"/>
        <v>100.2396509210356</v>
      </c>
      <c r="F64" s="542">
        <f t="shared" si="445"/>
        <v>-0.36825338494907101</v>
      </c>
      <c r="G64" s="361">
        <f t="shared" si="446"/>
        <v>-1</v>
      </c>
      <c r="H64" s="360">
        <f t="shared" si="447"/>
        <v>-3</v>
      </c>
      <c r="I64" s="2543" t="str">
        <f t="shared" si="448"/>
        <v xml:space="preserve">悪化 </v>
      </c>
      <c r="J64" s="2546">
        <f>結果表!O62</f>
        <v>100.57223056884762</v>
      </c>
      <c r="L64" s="530" t="s">
        <v>1210</v>
      </c>
      <c r="M64" s="531">
        <f t="shared" si="449"/>
        <v>99.92178811608126</v>
      </c>
      <c r="N64" s="369">
        <f t="shared" si="450"/>
        <v>100.57223056884762</v>
      </c>
    </row>
    <row r="65" spans="1:14">
      <c r="A65" s="2199">
        <v>44958</v>
      </c>
      <c r="B65" s="2547">
        <f>結果表!G63</f>
        <v>99.725763929213102</v>
      </c>
      <c r="C65" s="699">
        <f t="shared" ref="C65" si="451">B65-B64</f>
        <v>-0.19602418686815781</v>
      </c>
      <c r="D65" s="52">
        <f t="shared" ref="D65" si="452">ROUND((B65-B53)/B53*100,2)</f>
        <v>-2.21</v>
      </c>
      <c r="E65" s="359">
        <f t="shared" ref="E65" si="453">AVERAGE(B63:B65)</f>
        <v>99.951680412493729</v>
      </c>
      <c r="F65" s="542">
        <f t="shared" ref="F65" si="454">E65-E64</f>
        <v>-0.28797050854187489</v>
      </c>
      <c r="G65" s="361">
        <f t="shared" ref="G65" si="455">IF(F65&lt;0,-1,1)</f>
        <v>-1</v>
      </c>
      <c r="H65" s="360">
        <f t="shared" ref="H65" si="456">SUM(G63:G65)</f>
        <v>-3</v>
      </c>
      <c r="I65" s="2543" t="str">
        <f t="shared" ref="I65" si="457">IF(H65=-3,"悪化 ",IF(H65=3,"改善 "," ---"))</f>
        <v xml:space="preserve">悪化 </v>
      </c>
      <c r="J65" s="2547">
        <f>結果表!O63</f>
        <v>100.30496298400291</v>
      </c>
      <c r="L65" s="527">
        <v>2</v>
      </c>
      <c r="M65" s="262">
        <f t="shared" ref="M65" si="458">B65</f>
        <v>99.725763929213102</v>
      </c>
      <c r="N65" s="220">
        <f t="shared" ref="N65" si="459">J65</f>
        <v>100.30496298400291</v>
      </c>
    </row>
    <row r="66" spans="1:14">
      <c r="A66" s="2199">
        <v>44986</v>
      </c>
      <c r="B66" s="2547">
        <f>結果表!G64</f>
        <v>99.585869782747665</v>
      </c>
      <c r="C66" s="699">
        <f t="shared" ref="C66" si="460">B66-B65</f>
        <v>-0.13989414646543707</v>
      </c>
      <c r="D66" s="52">
        <f t="shared" ref="D66" si="461">ROUND((B66-B54)/B54*100,2)</f>
        <v>-2.56</v>
      </c>
      <c r="E66" s="359">
        <f t="shared" ref="E66" si="462">AVERAGE(B64:B66)</f>
        <v>99.744473942680671</v>
      </c>
      <c r="F66" s="542">
        <f t="shared" ref="F66" si="463">E66-E65</f>
        <v>-0.2072064698130589</v>
      </c>
      <c r="G66" s="361">
        <f t="shared" ref="G66" si="464">IF(F66&lt;0,-1,1)</f>
        <v>-1</v>
      </c>
      <c r="H66" s="360">
        <f t="shared" ref="H66" si="465">SUM(G64:G66)</f>
        <v>-3</v>
      </c>
      <c r="I66" s="2543" t="str">
        <f t="shared" ref="I66" si="466">IF(H66=-3,"悪化 ",IF(H66=3,"改善 "," ---"))</f>
        <v xml:space="preserve">悪化 </v>
      </c>
      <c r="J66" s="2547">
        <f>結果表!O64</f>
        <v>100.10861996794389</v>
      </c>
      <c r="L66" s="527">
        <v>3</v>
      </c>
      <c r="M66" s="262">
        <f t="shared" ref="M66" si="467">B66</f>
        <v>99.585869782747665</v>
      </c>
      <c r="N66" s="220">
        <f t="shared" ref="N66" si="468">J66</f>
        <v>100.10861996794389</v>
      </c>
    </row>
    <row r="67" spans="1:14">
      <c r="A67" s="2199">
        <v>45017</v>
      </c>
      <c r="B67" s="2547">
        <f>結果表!G65</f>
        <v>99.455731165098214</v>
      </c>
      <c r="C67" s="699">
        <f t="shared" ref="C67" si="469">B67-B66</f>
        <v>-0.13013861764945034</v>
      </c>
      <c r="D67" s="52">
        <f t="shared" ref="D67" si="470">ROUND((B67-B55)/B55*100,2)</f>
        <v>-2.85</v>
      </c>
      <c r="E67" s="359">
        <f t="shared" ref="E67" si="471">AVERAGE(B65:B67)</f>
        <v>99.589121625686332</v>
      </c>
      <c r="F67" s="542">
        <f t="shared" ref="F67" si="472">E67-E66</f>
        <v>-0.15535231699433893</v>
      </c>
      <c r="G67" s="361">
        <f t="shared" ref="G67" si="473">IF(F67&lt;0,-1,1)</f>
        <v>-1</v>
      </c>
      <c r="H67" s="360">
        <f t="shared" ref="H67" si="474">SUM(G65:G67)</f>
        <v>-3</v>
      </c>
      <c r="I67" s="2543" t="str">
        <f t="shared" ref="I67" si="475">IF(H67=-3,"悪化 ",IF(H67=3,"改善 "," ---"))</f>
        <v xml:space="preserve">悪化 </v>
      </c>
      <c r="J67" s="2547">
        <f>結果表!O65</f>
        <v>99.982119320758258</v>
      </c>
      <c r="L67" s="527">
        <v>4</v>
      </c>
      <c r="M67" s="262">
        <f t="shared" ref="M67" si="476">B67</f>
        <v>99.455731165098214</v>
      </c>
      <c r="N67" s="220">
        <f t="shared" ref="N67" si="477">J67</f>
        <v>99.982119320758258</v>
      </c>
    </row>
    <row r="68" spans="1:14">
      <c r="A68" s="2199">
        <v>45047</v>
      </c>
      <c r="B68" s="2547">
        <f>結果表!G66</f>
        <v>99.335302892577019</v>
      </c>
      <c r="C68" s="699">
        <f t="shared" ref="C68" si="478">B68-B67</f>
        <v>-0.12042827252119537</v>
      </c>
      <c r="D68" s="52">
        <f t="shared" ref="D68" si="479">ROUND((B68-B56)/B56*100,2)</f>
        <v>-3.01</v>
      </c>
      <c r="E68" s="359">
        <f t="shared" ref="E68" si="480">AVERAGE(B66:B68)</f>
        <v>99.458967946807647</v>
      </c>
      <c r="F68" s="542">
        <f t="shared" ref="F68" si="481">E68-E67</f>
        <v>-0.13015367887868479</v>
      </c>
      <c r="G68" s="361">
        <f t="shared" ref="G68" si="482">IF(F68&lt;0,-1,1)</f>
        <v>-1</v>
      </c>
      <c r="H68" s="360">
        <f t="shared" ref="H68" si="483">SUM(G66:G68)</f>
        <v>-3</v>
      </c>
      <c r="I68" s="2543" t="str">
        <f t="shared" ref="I68" si="484">IF(H68=-3,"悪化 ",IF(H68=3,"改善 "," ---"))</f>
        <v xml:space="preserve">悪化 </v>
      </c>
      <c r="J68" s="2547">
        <f>結果表!O66</f>
        <v>99.882786953017643</v>
      </c>
      <c r="L68" s="527">
        <v>5</v>
      </c>
      <c r="M68" s="262">
        <f t="shared" ref="M68" si="485">B68</f>
        <v>99.335302892577019</v>
      </c>
      <c r="N68" s="220">
        <f t="shared" ref="N68" si="486">J68</f>
        <v>99.882786953017643</v>
      </c>
    </row>
    <row r="69" spans="1:14">
      <c r="A69" s="2199">
        <v>45078</v>
      </c>
      <c r="B69" s="2547">
        <f>結果表!G67</f>
        <v>99.251682008696307</v>
      </c>
      <c r="C69" s="699">
        <f t="shared" ref="C69" si="487">B69-B68</f>
        <v>-8.3620883880712427E-2</v>
      </c>
      <c r="D69" s="52">
        <f t="shared" ref="D69" si="488">ROUND((B69-B57)/B57*100,2)</f>
        <v>-3.03</v>
      </c>
      <c r="E69" s="359">
        <f t="shared" ref="E69" si="489">AVERAGE(B67:B69)</f>
        <v>99.347572022123856</v>
      </c>
      <c r="F69" s="542">
        <f t="shared" ref="F69" si="490">E69-E68</f>
        <v>-0.11139592468379078</v>
      </c>
      <c r="G69" s="361">
        <f t="shared" ref="G69" si="491">IF(F69&lt;0,-1,1)</f>
        <v>-1</v>
      </c>
      <c r="H69" s="360">
        <f t="shared" ref="H69" si="492">SUM(G67:G69)</f>
        <v>-3</v>
      </c>
      <c r="I69" s="2543" t="str">
        <f t="shared" ref="I69" si="493">IF(H69=-3,"悪化 ",IF(H69=3,"改善 "," ---"))</f>
        <v xml:space="preserve">悪化 </v>
      </c>
      <c r="J69" s="2547">
        <f>結果表!O67</f>
        <v>99.796189054204362</v>
      </c>
      <c r="L69" s="527">
        <v>6</v>
      </c>
      <c r="M69" s="262">
        <f t="shared" ref="M69" si="494">B69</f>
        <v>99.251682008696307</v>
      </c>
      <c r="N69" s="220">
        <f t="shared" ref="N69" si="495">J69</f>
        <v>99.796189054204362</v>
      </c>
    </row>
    <row r="70" spans="1:14">
      <c r="A70" s="2199">
        <v>45108</v>
      </c>
      <c r="B70" s="2547">
        <f>結果表!G68</f>
        <v>99.216046461261257</v>
      </c>
      <c r="C70" s="699">
        <f t="shared" ref="C70" si="496">B70-B69</f>
        <v>-3.5635547435049375E-2</v>
      </c>
      <c r="D70" s="52">
        <f t="shared" ref="D70" si="497">ROUND((B70-B58)/B58*100,2)</f>
        <v>-2.89</v>
      </c>
      <c r="E70" s="359">
        <f t="shared" ref="E70" si="498">AVERAGE(B68:B70)</f>
        <v>99.267677120844851</v>
      </c>
      <c r="F70" s="542">
        <f t="shared" ref="F70" si="499">E70-E69</f>
        <v>-7.9894901279004671E-2</v>
      </c>
      <c r="G70" s="361">
        <f t="shared" ref="G70" si="500">IF(F70&lt;0,-1,1)</f>
        <v>-1</v>
      </c>
      <c r="H70" s="360">
        <f t="shared" ref="H70" si="501">SUM(G68:G70)</f>
        <v>-3</v>
      </c>
      <c r="I70" s="2543" t="str">
        <f t="shared" ref="I70" si="502">IF(H70=-3,"悪化 ",IF(H70=3,"改善 "," ---"))</f>
        <v xml:space="preserve">悪化 </v>
      </c>
      <c r="J70" s="2547">
        <f>結果表!O68</f>
        <v>99.759285166026388</v>
      </c>
      <c r="L70" s="527">
        <v>7</v>
      </c>
      <c r="M70" s="262">
        <f t="shared" ref="M70" si="503">B70</f>
        <v>99.216046461261257</v>
      </c>
      <c r="N70" s="220">
        <f t="shared" ref="N70" si="504">J70</f>
        <v>99.759285166026388</v>
      </c>
    </row>
    <row r="71" spans="1:14">
      <c r="A71" s="2199">
        <v>45139</v>
      </c>
      <c r="B71" s="2547">
        <f>結果表!G69</f>
        <v>99.208340069973744</v>
      </c>
      <c r="C71" s="699">
        <f t="shared" ref="C71" si="505">B71-B70</f>
        <v>-7.7063912875132701E-3</v>
      </c>
      <c r="D71" s="52">
        <f t="shared" ref="D71" si="506">ROUND((B71-B59)/B59*100,2)</f>
        <v>-2.61</v>
      </c>
      <c r="E71" s="359">
        <f t="shared" ref="E71" si="507">AVERAGE(B69:B71)</f>
        <v>99.225356179977098</v>
      </c>
      <c r="F71" s="542">
        <f t="shared" ref="F71" si="508">E71-E70</f>
        <v>-4.232094086775362E-2</v>
      </c>
      <c r="G71" s="361">
        <f t="shared" ref="G71" si="509">IF(F71&lt;0,-1,1)</f>
        <v>-1</v>
      </c>
      <c r="H71" s="360">
        <f t="shared" ref="H71" si="510">SUM(G69:G71)</f>
        <v>-3</v>
      </c>
      <c r="I71" s="2543" t="str">
        <f t="shared" ref="I71" si="511">IF(H71=-3,"悪化 ",IF(H71=3,"改善 "," ---"))</f>
        <v xml:space="preserve">悪化 </v>
      </c>
      <c r="J71" s="2547">
        <f>結果表!O69</f>
        <v>99.778123515466007</v>
      </c>
      <c r="L71" s="529">
        <v>8</v>
      </c>
      <c r="M71" s="262">
        <f t="shared" ref="M71" si="512">B71</f>
        <v>99.208340069973744</v>
      </c>
      <c r="N71" s="220">
        <f t="shared" ref="N71" si="513">J71</f>
        <v>99.778123515466007</v>
      </c>
    </row>
    <row r="72" spans="1:14">
      <c r="A72" s="2199">
        <v>45170</v>
      </c>
      <c r="B72" s="2547">
        <f>結果表!G70</f>
        <v>99.179048824206333</v>
      </c>
      <c r="C72" s="699">
        <f t="shared" ref="C72" si="514">B72-B71</f>
        <v>-2.9291245767410601E-2</v>
      </c>
      <c r="D72" s="52">
        <f t="shared" ref="D72" si="515">ROUND((B72-B60)/B60*100,2)</f>
        <v>-2.2599999999999998</v>
      </c>
      <c r="E72" s="359">
        <f t="shared" ref="E72" si="516">AVERAGE(B70:B72)</f>
        <v>99.20114511848044</v>
      </c>
      <c r="F72" s="542">
        <f t="shared" ref="F72" si="517">E72-E71</f>
        <v>-2.4211061496657749E-2</v>
      </c>
      <c r="G72" s="361">
        <f t="shared" ref="G72" si="518">IF(F72&lt;0,-1,1)</f>
        <v>-1</v>
      </c>
      <c r="H72" s="360">
        <f t="shared" ref="H72" si="519">SUM(G70:G72)</f>
        <v>-3</v>
      </c>
      <c r="I72" s="2543" t="str">
        <f t="shared" ref="I72" si="520">IF(H72=-3,"悪化 ",IF(H72=3,"改善 "," ---"))</f>
        <v xml:space="preserve">悪化 </v>
      </c>
      <c r="J72" s="2547">
        <f>結果表!O70</f>
        <v>99.834338102520292</v>
      </c>
      <c r="L72" s="529">
        <v>9</v>
      </c>
      <c r="M72" s="262">
        <f t="shared" ref="M72" si="521">B72</f>
        <v>99.179048824206333</v>
      </c>
      <c r="N72" s="220">
        <f t="shared" ref="N72" si="522">J72</f>
        <v>99.834338102520292</v>
      </c>
    </row>
    <row r="73" spans="1:14">
      <c r="A73" s="2199">
        <v>45200</v>
      </c>
      <c r="B73" s="2547">
        <f>結果表!G71</f>
        <v>99.155769130600191</v>
      </c>
      <c r="C73" s="699">
        <f t="shared" ref="C73" si="523">B73-B72</f>
        <v>-2.3279693606141905E-2</v>
      </c>
      <c r="D73" s="52">
        <f t="shared" ref="D73" si="524">ROUND((B73-B61)/B61*100,2)</f>
        <v>-1.85</v>
      </c>
      <c r="E73" s="359">
        <f t="shared" ref="E73" si="525">AVERAGE(B71:B73)</f>
        <v>99.181052674926761</v>
      </c>
      <c r="F73" s="542">
        <f t="shared" ref="F73" si="526">E73-E72</f>
        <v>-2.0092443553679118E-2</v>
      </c>
      <c r="G73" s="361">
        <f t="shared" ref="G73" si="527">IF(F73&lt;0,-1,1)</f>
        <v>-1</v>
      </c>
      <c r="H73" s="360">
        <f t="shared" ref="H73" si="528">SUM(G71:G73)</f>
        <v>-3</v>
      </c>
      <c r="I73" s="2543" t="str">
        <f t="shared" ref="I73" si="529">IF(H73=-3,"悪化 ",IF(H73=3,"改善 "," ---"))</f>
        <v xml:space="preserve">悪化 </v>
      </c>
      <c r="J73" s="2547">
        <f>結果表!O71</f>
        <v>99.891209559317417</v>
      </c>
      <c r="L73" s="529">
        <v>10</v>
      </c>
      <c r="M73" s="262">
        <f t="shared" ref="M73" si="530">B73</f>
        <v>99.155769130600191</v>
      </c>
      <c r="N73" s="220">
        <f t="shared" ref="N73" si="531">J73</f>
        <v>99.891209559317417</v>
      </c>
    </row>
    <row r="74" spans="1:14">
      <c r="A74" s="2199">
        <v>45231</v>
      </c>
      <c r="B74" s="2547">
        <f>結果表!G72</f>
        <v>99.131594251838166</v>
      </c>
      <c r="C74" s="699">
        <f t="shared" ref="C74" si="532">B74-B73</f>
        <v>-2.4174878762025287E-2</v>
      </c>
      <c r="D74" s="52">
        <f t="shared" ref="D74" si="533">ROUND((B74-B62)/B62*100,2)</f>
        <v>-1.45</v>
      </c>
      <c r="E74" s="359">
        <f t="shared" ref="E74" si="534">AVERAGE(B72:B74)</f>
        <v>99.155470735548235</v>
      </c>
      <c r="F74" s="542">
        <f t="shared" ref="F74" si="535">E74-E73</f>
        <v>-2.5581939378525931E-2</v>
      </c>
      <c r="G74" s="361">
        <f t="shared" ref="G74" si="536">IF(F74&lt;0,-1,1)</f>
        <v>-1</v>
      </c>
      <c r="H74" s="360">
        <f t="shared" ref="H74" si="537">SUM(G72:G74)</f>
        <v>-3</v>
      </c>
      <c r="I74" s="2543" t="str">
        <f t="shared" ref="I74" si="538">IF(H74=-3,"悪化 ",IF(H74=3,"改善 "," ---"))</f>
        <v xml:space="preserve">悪化 </v>
      </c>
      <c r="J74" s="2547">
        <f>結果表!O72</f>
        <v>99.907215054509663</v>
      </c>
      <c r="L74" s="528">
        <v>11</v>
      </c>
      <c r="M74" s="262">
        <f t="shared" ref="M74" si="539">B74</f>
        <v>99.131594251838166</v>
      </c>
      <c r="N74" s="220">
        <f t="shared" ref="N74" si="540">J74</f>
        <v>99.907215054509663</v>
      </c>
    </row>
    <row r="75" spans="1:14">
      <c r="A75" s="2199">
        <v>45261</v>
      </c>
      <c r="B75" s="2548">
        <f>結果表!G73</f>
        <v>99.122353780023374</v>
      </c>
      <c r="C75" s="699">
        <f t="shared" ref="C75:C76" si="541">B75-B74</f>
        <v>-9.2404718147918175E-3</v>
      </c>
      <c r="D75" s="52">
        <f t="shared" ref="D75:D76" si="542">ROUND((B75-B63)/B63*100,2)</f>
        <v>-1.08</v>
      </c>
      <c r="E75" s="359">
        <f t="shared" ref="E75:E76" si="543">AVERAGE(B73:B75)</f>
        <v>99.136572387487249</v>
      </c>
      <c r="F75" s="542">
        <f t="shared" ref="F75:F76" si="544">E75-E74</f>
        <v>-1.8898348060986336E-2</v>
      </c>
      <c r="G75" s="361">
        <f t="shared" ref="G75:G76" si="545">IF(F75&lt;0,-1,1)</f>
        <v>-1</v>
      </c>
      <c r="H75" s="360">
        <f t="shared" ref="H75:H76" si="546">SUM(G73:G75)</f>
        <v>-3</v>
      </c>
      <c r="I75" s="2543" t="str">
        <f t="shared" ref="I75:I76" si="547">IF(H75=-3,"悪化 ",IF(H75=3,"改善 "," ---"))</f>
        <v xml:space="preserve">悪化 </v>
      </c>
      <c r="J75" s="2548">
        <f>結果表!O73</f>
        <v>99.896456599255572</v>
      </c>
      <c r="L75" s="532">
        <v>12</v>
      </c>
      <c r="M75" s="494">
        <f t="shared" ref="M75:M76" si="548">B75</f>
        <v>99.122353780023374</v>
      </c>
      <c r="N75" s="225">
        <f t="shared" ref="N75:N76" si="549">J75</f>
        <v>99.896456599255572</v>
      </c>
    </row>
    <row r="76" spans="1:14">
      <c r="A76" s="2231">
        <v>45292</v>
      </c>
      <c r="B76" s="2547">
        <f>結果表!G74</f>
        <v>99.113163918472324</v>
      </c>
      <c r="C76" s="735">
        <f t="shared" si="541"/>
        <v>-9.1898615510501713E-3</v>
      </c>
      <c r="D76" s="547">
        <f t="shared" si="542"/>
        <v>-0.81</v>
      </c>
      <c r="E76" s="553">
        <f t="shared" si="543"/>
        <v>99.122370650111293</v>
      </c>
      <c r="F76" s="548">
        <f t="shared" si="544"/>
        <v>-1.4201737375955759E-2</v>
      </c>
      <c r="G76" s="554">
        <f t="shared" si="545"/>
        <v>-1</v>
      </c>
      <c r="H76" s="549">
        <f t="shared" si="546"/>
        <v>-3</v>
      </c>
      <c r="I76" s="2542" t="str">
        <f t="shared" si="547"/>
        <v xml:space="preserve">悪化 </v>
      </c>
      <c r="J76" s="2547">
        <f>結果表!O74</f>
        <v>99.904570604418936</v>
      </c>
      <c r="L76" s="530" t="s">
        <v>1254</v>
      </c>
      <c r="M76" s="262">
        <f t="shared" si="548"/>
        <v>99.113163918472324</v>
      </c>
      <c r="N76" s="220">
        <f t="shared" si="549"/>
        <v>99.904570604418936</v>
      </c>
    </row>
    <row r="77" spans="1:14">
      <c r="A77" s="2232">
        <v>45323</v>
      </c>
      <c r="B77" s="2547">
        <f>結果表!G75</f>
        <v>99.182579388336265</v>
      </c>
      <c r="C77" s="699">
        <f t="shared" ref="C77" si="550">B77-B76</f>
        <v>6.9415469863940871E-2</v>
      </c>
      <c r="D77" s="52">
        <f t="shared" ref="D77" si="551">ROUND((B77-B65)/B65*100,2)</f>
        <v>-0.54</v>
      </c>
      <c r="E77" s="359">
        <f t="shared" ref="E77" si="552">AVERAGE(B75:B77)</f>
        <v>99.13936569561065</v>
      </c>
      <c r="F77" s="542">
        <f t="shared" ref="F77" si="553">E77-E76</f>
        <v>1.699504549935682E-2</v>
      </c>
      <c r="G77" s="361">
        <f t="shared" ref="G77" si="554">IF(F77&lt;0,-1,1)</f>
        <v>1</v>
      </c>
      <c r="H77" s="360">
        <f t="shared" ref="H77" si="555">SUM(G75:G77)</f>
        <v>-1</v>
      </c>
      <c r="I77" s="2543" t="str">
        <f t="shared" ref="I77" si="556">IF(H77=-3,"悪化 ",IF(H77=3,"改善 "," ---"))</f>
        <v xml:space="preserve"> ---</v>
      </c>
      <c r="J77" s="2547">
        <f>結果表!O75</f>
        <v>99.943876591000972</v>
      </c>
      <c r="L77" s="527">
        <v>2</v>
      </c>
      <c r="M77" s="262">
        <f t="shared" ref="M77" si="557">B77</f>
        <v>99.182579388336265</v>
      </c>
      <c r="N77" s="220">
        <f t="shared" ref="N77" si="558">J77</f>
        <v>99.943876591000972</v>
      </c>
    </row>
    <row r="78" spans="1:14">
      <c r="A78" s="2232">
        <v>45352</v>
      </c>
      <c r="B78" s="2547">
        <f>結果表!G76</f>
        <v>99.337507908074699</v>
      </c>
      <c r="C78" s="699">
        <f t="shared" ref="C78" si="559">B78-B77</f>
        <v>0.15492851973843358</v>
      </c>
      <c r="D78" s="52">
        <f t="shared" ref="D78" si="560">ROUND((B78-B66)/B66*100,2)</f>
        <v>-0.25</v>
      </c>
      <c r="E78" s="359">
        <f t="shared" ref="E78" si="561">AVERAGE(B76:B78)</f>
        <v>99.21108373829442</v>
      </c>
      <c r="F78" s="542">
        <f t="shared" ref="F78" si="562">E78-E77</f>
        <v>7.1718042683770022E-2</v>
      </c>
      <c r="G78" s="361">
        <f t="shared" ref="G78" si="563">IF(F78&lt;0,-1,1)</f>
        <v>1</v>
      </c>
      <c r="H78" s="360">
        <f t="shared" ref="H78" si="564">SUM(G76:G78)</f>
        <v>1</v>
      </c>
      <c r="I78" s="2543" t="str">
        <f t="shared" ref="I78" si="565">IF(H78=-3,"悪化 ",IF(H78=3,"改善 "," ---"))</f>
        <v xml:space="preserve"> ---</v>
      </c>
      <c r="J78" s="2547">
        <f>結果表!O76</f>
        <v>100.02310388526134</v>
      </c>
      <c r="L78" s="527">
        <v>3</v>
      </c>
      <c r="M78" s="262">
        <f t="shared" ref="M78" si="566">B78</f>
        <v>99.337507908074699</v>
      </c>
      <c r="N78" s="220">
        <f t="shared" ref="N78" si="567">J78</f>
        <v>100.02310388526134</v>
      </c>
    </row>
    <row r="79" spans="1:14">
      <c r="A79" s="2232">
        <v>45383</v>
      </c>
      <c r="B79" s="2547">
        <f>結果表!G77</f>
        <v>99.590012126859918</v>
      </c>
      <c r="C79" s="699">
        <f t="shared" ref="C79" si="568">B79-B78</f>
        <v>0.25250421878521934</v>
      </c>
      <c r="D79" s="52">
        <f t="shared" ref="D79" si="569">ROUND((B79-B67)/B67*100,2)</f>
        <v>0.14000000000000001</v>
      </c>
      <c r="E79" s="359">
        <f t="shared" ref="E79" si="570">AVERAGE(B77:B79)</f>
        <v>99.370033141090289</v>
      </c>
      <c r="F79" s="542">
        <f t="shared" ref="F79" si="571">E79-E78</f>
        <v>0.15894940279586933</v>
      </c>
      <c r="G79" s="361">
        <f t="shared" ref="G79" si="572">IF(F79&lt;0,-1,1)</f>
        <v>1</v>
      </c>
      <c r="H79" s="360">
        <f t="shared" ref="H79" si="573">SUM(G77:G79)</f>
        <v>3</v>
      </c>
      <c r="I79" s="2543" t="str">
        <f t="shared" ref="I79" si="574">IF(H79=-3,"悪化 ",IF(H79=3,"改善 "," ---"))</f>
        <v xml:space="preserve">改善 </v>
      </c>
      <c r="J79" s="2547">
        <f>結果表!O77</f>
        <v>100.13755473417092</v>
      </c>
      <c r="L79" s="527">
        <v>4</v>
      </c>
      <c r="M79" s="262">
        <f t="shared" ref="M79" si="575">B79</f>
        <v>99.590012126859918</v>
      </c>
      <c r="N79" s="220">
        <f t="shared" ref="N79" si="576">J79</f>
        <v>100.13755473417092</v>
      </c>
    </row>
    <row r="80" spans="1:14">
      <c r="A80" s="2232">
        <v>45413</v>
      </c>
      <c r="B80" s="2547">
        <f>結果表!G78</f>
        <v>99.867274057542133</v>
      </c>
      <c r="C80" s="699">
        <f t="shared" ref="C80" si="577">B80-B79</f>
        <v>0.27726193068221505</v>
      </c>
      <c r="D80" s="52">
        <f t="shared" ref="D80" si="578">ROUND((B80-B68)/B68*100,2)</f>
        <v>0.54</v>
      </c>
      <c r="E80" s="359">
        <f t="shared" ref="E80" si="579">AVERAGE(B78:B80)</f>
        <v>99.598264697492255</v>
      </c>
      <c r="F80" s="542">
        <f t="shared" ref="F80" si="580">E80-E79</f>
        <v>0.22823155640196546</v>
      </c>
      <c r="G80" s="361">
        <f t="shared" ref="G80" si="581">IF(F80&lt;0,-1,1)</f>
        <v>1</v>
      </c>
      <c r="H80" s="360">
        <f t="shared" ref="H80" si="582">SUM(G78:G80)</f>
        <v>3</v>
      </c>
      <c r="I80" s="2543" t="str">
        <f t="shared" ref="I80" si="583">IF(H80=-3,"悪化 ",IF(H80=3,"改善 "," ---"))</f>
        <v xml:space="preserve">改善 </v>
      </c>
      <c r="J80" s="2547">
        <f>結果表!O78</f>
        <v>100.23204930594687</v>
      </c>
      <c r="L80" s="527">
        <v>5</v>
      </c>
      <c r="M80" s="262">
        <f t="shared" ref="M80" si="584">B80</f>
        <v>99.867274057542133</v>
      </c>
      <c r="N80" s="220">
        <f t="shared" ref="N80" si="585">J80</f>
        <v>100.23204930594687</v>
      </c>
    </row>
    <row r="81" spans="1:14">
      <c r="A81" s="2232">
        <v>45444</v>
      </c>
      <c r="B81" s="2547">
        <f>結果表!G79</f>
        <v>100.08142944646301</v>
      </c>
      <c r="C81" s="699">
        <f t="shared" ref="C81" si="586">B81-B80</f>
        <v>0.21415538892087227</v>
      </c>
      <c r="D81" s="52">
        <f t="shared" ref="D81" si="587">ROUND((B81-B69)/B69*100,2)</f>
        <v>0.84</v>
      </c>
      <c r="E81" s="359">
        <f t="shared" ref="E81" si="588">AVERAGE(B79:B81)</f>
        <v>99.846238543621681</v>
      </c>
      <c r="F81" s="542">
        <f t="shared" ref="F81" si="589">E81-E80</f>
        <v>0.24797384612942608</v>
      </c>
      <c r="G81" s="361">
        <f t="shared" ref="G81" si="590">IF(F81&lt;0,-1,1)</f>
        <v>1</v>
      </c>
      <c r="H81" s="360">
        <f t="shared" ref="H81" si="591">SUM(G79:G81)</f>
        <v>3</v>
      </c>
      <c r="I81" s="2543" t="str">
        <f t="shared" ref="I81" si="592">IF(H81=-3,"悪化 ",IF(H81=3,"改善 "," ---"))</f>
        <v xml:space="preserve">改善 </v>
      </c>
      <c r="J81" s="2547">
        <f>結果表!O79</f>
        <v>100.29180910351987</v>
      </c>
      <c r="L81" s="527">
        <v>6</v>
      </c>
      <c r="M81" s="262">
        <f t="shared" ref="M81" si="593">B81</f>
        <v>100.08142944646301</v>
      </c>
      <c r="N81" s="220">
        <f t="shared" ref="N81" si="594">J81</f>
        <v>100.29180910351987</v>
      </c>
    </row>
    <row r="82" spans="1:14">
      <c r="A82" s="2232">
        <v>45474</v>
      </c>
      <c r="B82" s="2547">
        <f>結果表!G80</f>
        <v>100.25286637711045</v>
      </c>
      <c r="C82" s="699">
        <f t="shared" ref="C82" si="595">B82-B81</f>
        <v>0.17143693064744525</v>
      </c>
      <c r="D82" s="52">
        <f t="shared" ref="D82" si="596">ROUND((B82-B70)/B70*100,2)</f>
        <v>1.05</v>
      </c>
      <c r="E82" s="359">
        <f t="shared" ref="E82" si="597">AVERAGE(B80:B82)</f>
        <v>100.06718996037186</v>
      </c>
      <c r="F82" s="542">
        <f t="shared" ref="F82" si="598">E82-E81</f>
        <v>0.22095141675018226</v>
      </c>
      <c r="G82" s="361">
        <f t="shared" ref="G82" si="599">IF(F82&lt;0,-1,1)</f>
        <v>1</v>
      </c>
      <c r="H82" s="360">
        <f t="shared" ref="H82" si="600">SUM(G80:G82)</f>
        <v>3</v>
      </c>
      <c r="I82" s="2543" t="str">
        <f t="shared" ref="I82" si="601">IF(H82=-3,"悪化 ",IF(H82=3,"改善 "," ---"))</f>
        <v xml:space="preserve">改善 </v>
      </c>
      <c r="J82" s="2547">
        <f>結果表!O80</f>
        <v>100.32612101690727</v>
      </c>
      <c r="L82" s="527">
        <v>7</v>
      </c>
      <c r="M82" s="262">
        <f t="shared" ref="M82" si="602">B82</f>
        <v>100.25286637711045</v>
      </c>
      <c r="N82" s="220">
        <f t="shared" ref="N82" si="603">J82</f>
        <v>100.32612101690727</v>
      </c>
    </row>
    <row r="83" spans="1:14">
      <c r="A83" s="2232">
        <v>45505</v>
      </c>
      <c r="B83" s="2547">
        <f>結果表!G81</f>
        <v>100.30731283433263</v>
      </c>
      <c r="C83" s="699">
        <f t="shared" ref="C83" si="604">B83-B82</f>
        <v>5.4446457222184108E-2</v>
      </c>
      <c r="D83" s="52">
        <f t="shared" ref="D83" si="605">ROUND((B83-B71)/B71*100,2)</f>
        <v>1.1100000000000001</v>
      </c>
      <c r="E83" s="359">
        <f t="shared" ref="E83" si="606">AVERAGE(B81:B83)</f>
        <v>100.21386955263536</v>
      </c>
      <c r="F83" s="542">
        <f t="shared" ref="F83" si="607">E83-E82</f>
        <v>0.14667959226349581</v>
      </c>
      <c r="G83" s="361">
        <f t="shared" ref="G83" si="608">IF(F83&lt;0,-1,1)</f>
        <v>1</v>
      </c>
      <c r="H83" s="360">
        <f t="shared" ref="H83" si="609">SUM(G81:G83)</f>
        <v>3</v>
      </c>
      <c r="I83" s="2543" t="str">
        <f t="shared" ref="I83" si="610">IF(H83=-3,"悪化 ",IF(H83=3,"改善 "," ---"))</f>
        <v xml:space="preserve">改善 </v>
      </c>
      <c r="J83" s="2547">
        <f>結果表!O81</f>
        <v>100.35540928834</v>
      </c>
      <c r="L83" s="529">
        <v>8</v>
      </c>
      <c r="M83" s="262">
        <f t="shared" ref="M83" si="611">B83</f>
        <v>100.30731283433263</v>
      </c>
      <c r="N83" s="220">
        <f t="shared" ref="N83" si="612">J83</f>
        <v>100.35540928834</v>
      </c>
    </row>
    <row r="84" spans="1:14">
      <c r="A84" s="2232">
        <v>45536</v>
      </c>
      <c r="B84" s="2547">
        <f>結果表!G82</f>
        <v>100.32442506848909</v>
      </c>
      <c r="C84" s="699">
        <f t="shared" ref="C84" si="613">B84-B83</f>
        <v>1.7112234156456907E-2</v>
      </c>
      <c r="D84" s="52">
        <f t="shared" ref="D84" si="614">ROUND((B84-B72)/B72*100,2)</f>
        <v>1.1499999999999999</v>
      </c>
      <c r="E84" s="359">
        <f t="shared" ref="E84" si="615">AVERAGE(B82:B84)</f>
        <v>100.29486809331074</v>
      </c>
      <c r="F84" s="542">
        <f t="shared" ref="F84" si="616">E84-E83</f>
        <v>8.0998540675381037E-2</v>
      </c>
      <c r="G84" s="361">
        <f t="shared" ref="G84" si="617">IF(F84&lt;0,-1,1)</f>
        <v>1</v>
      </c>
      <c r="H84" s="360">
        <f t="shared" ref="H84" si="618">SUM(G82:G84)</f>
        <v>3</v>
      </c>
      <c r="I84" s="2543" t="str">
        <f t="shared" ref="I84" si="619">IF(H84=-3,"悪化 ",IF(H84=3,"改善 "," ---"))</f>
        <v xml:space="preserve">改善 </v>
      </c>
      <c r="J84" s="2547">
        <f>結果表!O82</f>
        <v>100.38329951214013</v>
      </c>
      <c r="L84" s="529">
        <v>9</v>
      </c>
      <c r="M84" s="262">
        <f t="shared" ref="M84" si="620">B84</f>
        <v>100.32442506848909</v>
      </c>
      <c r="N84" s="220">
        <f t="shared" ref="N84" si="621">J84</f>
        <v>100.38329951214013</v>
      </c>
    </row>
    <row r="85" spans="1:14">
      <c r="A85" s="2232">
        <v>45566</v>
      </c>
      <c r="B85" s="2547">
        <f>結果表!G83</f>
        <v>100.32219999195796</v>
      </c>
      <c r="C85" s="699">
        <f t="shared" ref="C85" si="622">B85-B84</f>
        <v>-2.2250765311326859E-3</v>
      </c>
      <c r="D85" s="52">
        <f t="shared" ref="D85" si="623">ROUND((B85-B73)/B73*100,2)</f>
        <v>1.18</v>
      </c>
      <c r="E85" s="359">
        <f t="shared" ref="E85" si="624">AVERAGE(B83:B85)</f>
        <v>100.3179792982599</v>
      </c>
      <c r="F85" s="542">
        <f t="shared" ref="F85" si="625">E85-E84</f>
        <v>2.3111204949159969E-2</v>
      </c>
      <c r="G85" s="361">
        <f t="shared" ref="G85" si="626">IF(F85&lt;0,-1,1)</f>
        <v>1</v>
      </c>
      <c r="H85" s="360">
        <f t="shared" ref="H85" si="627">SUM(G83:G85)</f>
        <v>3</v>
      </c>
      <c r="I85" s="2543" t="str">
        <f t="shared" ref="I85" si="628">IF(H85=-3,"悪化 ",IF(H85=3,"改善 "," ---"))</f>
        <v xml:space="preserve">改善 </v>
      </c>
      <c r="J85" s="2547">
        <f>結果表!O83</f>
        <v>100.40124969264016</v>
      </c>
      <c r="L85" s="529">
        <v>10</v>
      </c>
      <c r="M85" s="262">
        <f t="shared" ref="M85" si="629">B85</f>
        <v>100.32219999195796</v>
      </c>
      <c r="N85" s="220">
        <f t="shared" ref="N85" si="630">J85</f>
        <v>100.40124969264016</v>
      </c>
    </row>
    <row r="86" spans="1:14">
      <c r="A86" s="2232">
        <v>45597</v>
      </c>
      <c r="B86" s="2547">
        <f>結果表!G84</f>
        <v>100.28582047505245</v>
      </c>
      <c r="C86" s="699">
        <f t="shared" ref="C86" si="631">B86-B85</f>
        <v>-3.6379516905512332E-2</v>
      </c>
      <c r="D86" s="52">
        <f t="shared" ref="D86" si="632">ROUND((B86-B74)/B74*100,2)</f>
        <v>1.1599999999999999</v>
      </c>
      <c r="E86" s="359">
        <f t="shared" ref="E86" si="633">AVERAGE(B84:B86)</f>
        <v>100.31081517849982</v>
      </c>
      <c r="F86" s="542">
        <f t="shared" ref="F86" si="634">E86-E85</f>
        <v>-7.1641197600769146E-3</v>
      </c>
      <c r="G86" s="361">
        <f t="shared" ref="G86" si="635">IF(F86&lt;0,-1,1)</f>
        <v>-1</v>
      </c>
      <c r="H86" s="360">
        <f t="shared" ref="H86" si="636">SUM(G84:G86)</f>
        <v>1</v>
      </c>
      <c r="I86" s="2543" t="str">
        <f t="shared" ref="I86" si="637">IF(H86=-3,"悪化 ",IF(H86=3,"改善 "," ---"))</f>
        <v xml:space="preserve"> ---</v>
      </c>
      <c r="J86" s="2547">
        <f>結果表!O84</f>
        <v>100.4190623858555</v>
      </c>
      <c r="L86" s="528">
        <v>11</v>
      </c>
      <c r="M86" s="262">
        <f t="shared" ref="M86" si="638">B86</f>
        <v>100.28582047505245</v>
      </c>
      <c r="N86" s="220">
        <f t="shared" ref="N86" si="639">J86</f>
        <v>100.4190623858555</v>
      </c>
    </row>
    <row r="87" spans="1:14">
      <c r="A87" s="2549">
        <v>45627</v>
      </c>
      <c r="B87" s="2547">
        <f>結果表!G85</f>
        <v>100.23267576174717</v>
      </c>
      <c r="C87" s="699">
        <f t="shared" ref="C87" si="640">B87-B86</f>
        <v>-5.3144713305272262E-2</v>
      </c>
      <c r="D87" s="52">
        <f t="shared" ref="D87" si="641">ROUND((B87-B75)/B75*100,2)</f>
        <v>1.1200000000000001</v>
      </c>
      <c r="E87" s="359">
        <f t="shared" ref="E87" si="642">AVERAGE(B85:B87)</f>
        <v>100.28023207625252</v>
      </c>
      <c r="F87" s="542">
        <f t="shared" ref="F87" si="643">E87-E86</f>
        <v>-3.058310224730576E-2</v>
      </c>
      <c r="G87" s="361">
        <f t="shared" ref="G87" si="644">IF(F87&lt;0,-1,1)</f>
        <v>-1</v>
      </c>
      <c r="H87" s="360">
        <f t="shared" ref="H87" si="645">SUM(G85:G87)</f>
        <v>-1</v>
      </c>
      <c r="I87" s="2543" t="str">
        <f t="shared" ref="I87" si="646">IF(H87=-3,"悪化 ",IF(H87=3,"改善 "," ---"))</f>
        <v xml:space="preserve"> ---</v>
      </c>
      <c r="J87" s="2547">
        <f>結果表!O85</f>
        <v>100.44737760769017</v>
      </c>
      <c r="L87" s="532">
        <v>12</v>
      </c>
      <c r="M87" s="494">
        <f t="shared" ref="M87" si="647">B87</f>
        <v>100.23267576174717</v>
      </c>
      <c r="N87" s="225">
        <f t="shared" ref="N87" si="648">J87</f>
        <v>100.44737760769017</v>
      </c>
    </row>
    <row r="88" spans="1:14">
      <c r="A88" s="2231">
        <v>45658</v>
      </c>
      <c r="B88" s="2665">
        <f>結果表!G86</f>
        <v>100.14550781302171</v>
      </c>
      <c r="C88" s="245">
        <f t="shared" ref="C88:C93" si="649">B88-B87</f>
        <v>-8.7167948725465294E-2</v>
      </c>
      <c r="D88" s="547">
        <f t="shared" ref="D88" si="650">ROUND((B88-B76)/B76*100,2)</f>
        <v>1.04</v>
      </c>
      <c r="E88" s="553">
        <f t="shared" ref="E88" si="651">AVERAGE(B86:B88)</f>
        <v>100.22133468327377</v>
      </c>
      <c r="F88" s="548">
        <f t="shared" ref="F88" si="652">E88-E87</f>
        <v>-5.8897392978749963E-2</v>
      </c>
      <c r="G88" s="554">
        <f t="shared" ref="G88" si="653">IF(F88&lt;0,-1,1)</f>
        <v>-1</v>
      </c>
      <c r="H88" s="549">
        <f t="shared" ref="H88" si="654">SUM(G86:G88)</f>
        <v>-3</v>
      </c>
      <c r="I88" s="524" t="str">
        <f t="shared" ref="I88" si="655">IF(H88=-3,"悪化 ",IF(H88=3,"改善 "," ---"))</f>
        <v xml:space="preserve">悪化 </v>
      </c>
      <c r="J88" s="2637">
        <f>結果表!O86</f>
        <v>100.48388206059217</v>
      </c>
      <c r="L88" s="530" t="s">
        <v>1463</v>
      </c>
      <c r="M88" s="262">
        <f t="shared" ref="M88" si="656">B88</f>
        <v>100.14550781302171</v>
      </c>
      <c r="N88" s="220">
        <f t="shared" ref="N88" si="657">J88</f>
        <v>100.48388206059217</v>
      </c>
    </row>
    <row r="89" spans="1:14">
      <c r="A89" s="2232">
        <v>45689</v>
      </c>
      <c r="B89" s="2666">
        <f>結果表!G87</f>
        <v>100.06091818892413</v>
      </c>
      <c r="C89" s="243">
        <f t="shared" si="649"/>
        <v>-8.4589624097574756E-2</v>
      </c>
      <c r="D89" s="52">
        <f t="shared" ref="D89" si="658">ROUND((B89-B77)/B77*100,2)</f>
        <v>0.89</v>
      </c>
      <c r="E89" s="359">
        <f t="shared" ref="E89" si="659">AVERAGE(B87:B89)</f>
        <v>100.14636725456434</v>
      </c>
      <c r="F89" s="542">
        <f t="shared" ref="F89" si="660">E89-E88</f>
        <v>-7.4967428709427963E-2</v>
      </c>
      <c r="G89" s="361">
        <f t="shared" ref="G89" si="661">IF(F89&lt;0,-1,1)</f>
        <v>-1</v>
      </c>
      <c r="H89" s="360">
        <f t="shared" ref="H89" si="662">SUM(G87:G89)</f>
        <v>-3</v>
      </c>
      <c r="I89" s="514" t="str">
        <f t="shared" ref="I89" si="663">IF(H89=-3,"悪化 ",IF(H89=3,"改善 "," ---"))</f>
        <v xml:space="preserve">悪化 </v>
      </c>
      <c r="J89" s="2638">
        <f>結果表!O87</f>
        <v>100.50409789081421</v>
      </c>
      <c r="L89" s="527">
        <v>2</v>
      </c>
      <c r="M89" s="262">
        <f t="shared" ref="M89" si="664">B89</f>
        <v>100.06091818892413</v>
      </c>
      <c r="N89" s="220">
        <f t="shared" ref="N89" si="665">J89</f>
        <v>100.50409789081421</v>
      </c>
    </row>
    <row r="90" spans="1:14">
      <c r="A90" s="2232">
        <v>45717</v>
      </c>
      <c r="B90" s="2666">
        <f>結果表!G88</f>
        <v>100.03196111067354</v>
      </c>
      <c r="C90" s="243">
        <f t="shared" si="649"/>
        <v>-2.8957078250599011E-2</v>
      </c>
      <c r="D90" s="52">
        <f t="shared" ref="D90" si="666">ROUND((B90-B78)/B78*100,2)</f>
        <v>0.7</v>
      </c>
      <c r="E90" s="359">
        <f t="shared" ref="E90" si="667">AVERAGE(B88:B90)</f>
        <v>100.07946237087312</v>
      </c>
      <c r="F90" s="542">
        <f t="shared" ref="F90" si="668">E90-E89</f>
        <v>-6.6904883691222494E-2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638">
        <f>結果表!O88</f>
        <v>100.5007131419104</v>
      </c>
      <c r="L90" s="527">
        <v>3</v>
      </c>
      <c r="M90" s="262">
        <f t="shared" ref="M90" si="672">B90</f>
        <v>100.03196111067354</v>
      </c>
      <c r="N90" s="220">
        <f t="shared" ref="N90" si="673">J90</f>
        <v>100.5007131419104</v>
      </c>
    </row>
    <row r="91" spans="1:14">
      <c r="A91" s="2232">
        <v>45748</v>
      </c>
      <c r="B91" s="2666">
        <f>結果表!G89</f>
        <v>100.08388792198001</v>
      </c>
      <c r="C91" s="243">
        <f t="shared" si="649"/>
        <v>5.1926811306472587E-2</v>
      </c>
      <c r="D91" s="52">
        <f t="shared" ref="D91" si="674">ROUND((B91-B79)/B79*100,2)</f>
        <v>0.5</v>
      </c>
      <c r="E91" s="359">
        <f t="shared" ref="E91" si="675">AVERAGE(B89:B91)</f>
        <v>100.05892240719255</v>
      </c>
      <c r="F91" s="542">
        <f t="shared" ref="F91" si="676">E91-E90</f>
        <v>-2.0539963680562323E-2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638">
        <f>結果表!O89</f>
        <v>100.46948902969083</v>
      </c>
      <c r="L91" s="527">
        <v>4</v>
      </c>
      <c r="M91" s="262">
        <f t="shared" ref="M91" si="680">B91</f>
        <v>100.08388792198001</v>
      </c>
      <c r="N91" s="220">
        <f t="shared" ref="N91" si="681">J91</f>
        <v>100.46948902969083</v>
      </c>
    </row>
    <row r="92" spans="1:14">
      <c r="A92" s="2232">
        <v>45778</v>
      </c>
      <c r="B92" s="2666">
        <f>結果表!G90</f>
        <v>100.1581180139576</v>
      </c>
      <c r="C92" s="243">
        <f t="shared" si="649"/>
        <v>7.4230091977597112E-2</v>
      </c>
      <c r="D92" s="52">
        <f t="shared" ref="D92" si="682">ROUND((B92-B80)/B80*100,2)</f>
        <v>0.28999999999999998</v>
      </c>
      <c r="E92" s="359">
        <f t="shared" ref="E92" si="683">AVERAGE(B90:B92)</f>
        <v>100.09132234887039</v>
      </c>
      <c r="F92" s="542">
        <f t="shared" ref="F92" si="684">E92-E91</f>
        <v>3.2399941677837774E-2</v>
      </c>
      <c r="G92" s="361">
        <f t="shared" ref="G92" si="685">IF(F92&lt;0,-1,1)</f>
        <v>1</v>
      </c>
      <c r="H92" s="360">
        <f t="shared" ref="H92" si="686">SUM(G90:G92)</f>
        <v>-1</v>
      </c>
      <c r="I92" s="514" t="str">
        <f t="shared" ref="I92" si="687">IF(H92=-3,"悪化 ",IF(H92=3,"改善 "," ---"))</f>
        <v xml:space="preserve"> ---</v>
      </c>
      <c r="J92" s="2638">
        <f>結果表!O90</f>
        <v>100.42148575373474</v>
      </c>
      <c r="L92" s="527">
        <v>5</v>
      </c>
      <c r="M92" s="262">
        <f t="shared" ref="M92" si="688">B92</f>
        <v>100.1581180139576</v>
      </c>
      <c r="N92" s="220">
        <f t="shared" ref="N92" si="689">J92</f>
        <v>100.42148575373474</v>
      </c>
    </row>
    <row r="93" spans="1:14">
      <c r="A93" s="2232">
        <v>45809</v>
      </c>
      <c r="B93" s="2666">
        <f>結果表!G91</f>
        <v>100.12871569995916</v>
      </c>
      <c r="C93" s="243">
        <f t="shared" si="649"/>
        <v>-2.9402313998446061E-2</v>
      </c>
      <c r="D93" s="52">
        <f t="shared" ref="D93" si="690">ROUND((B93-B81)/B81*100,2)</f>
        <v>0.05</v>
      </c>
      <c r="E93" s="359">
        <f t="shared" ref="E93" si="691">AVERAGE(B91:B93)</f>
        <v>100.12357387863226</v>
      </c>
      <c r="F93" s="542">
        <f t="shared" ref="F93" si="692">E93-E92</f>
        <v>3.2251529761865072E-2</v>
      </c>
      <c r="G93" s="361">
        <f t="shared" ref="G93" si="693">IF(F93&lt;0,-1,1)</f>
        <v>1</v>
      </c>
      <c r="H93" s="360">
        <f t="shared" ref="H93" si="694">SUM(G91:G93)</f>
        <v>1</v>
      </c>
      <c r="I93" s="514" t="str">
        <f t="shared" ref="I93" si="695">IF(H93=-3,"悪化 ",IF(H93=3,"改善 "," ---"))</f>
        <v xml:space="preserve"> ---</v>
      </c>
      <c r="J93" s="2638">
        <f>結果表!O91</f>
        <v>100.35364032810274</v>
      </c>
      <c r="L93" s="527">
        <v>6</v>
      </c>
      <c r="M93" s="262">
        <f t="shared" ref="M93" si="696">B93</f>
        <v>100.12871569995916</v>
      </c>
      <c r="N93" s="220">
        <f t="shared" ref="N93" si="697">J93</f>
        <v>100.35364032810274</v>
      </c>
    </row>
    <row r="94" spans="1:14">
      <c r="A94" s="2232">
        <v>45839</v>
      </c>
      <c r="B94" s="2666">
        <f>結果表!G92</f>
        <v>99.991857573728026</v>
      </c>
      <c r="C94" s="243">
        <f t="shared" ref="C94" si="698">B94-B93</f>
        <v>-0.13685812623113236</v>
      </c>
      <c r="D94" s="52">
        <f t="shared" ref="D94" si="699">ROUND((B94-B82)/B82*100,2)</f>
        <v>-0.26</v>
      </c>
      <c r="E94" s="359">
        <f t="shared" ref="E94" si="700">AVERAGE(B92:B94)</f>
        <v>100.0928970958816</v>
      </c>
      <c r="F94" s="542">
        <f t="shared" ref="F94" si="701">E94-E93</f>
        <v>-3.0676782750660436E-2</v>
      </c>
      <c r="G94" s="361">
        <f t="shared" ref="G94" si="702">IF(F94&lt;0,-1,1)</f>
        <v>-1</v>
      </c>
      <c r="H94" s="360">
        <f t="shared" ref="H94" si="703">SUM(G92:G94)</f>
        <v>1</v>
      </c>
      <c r="I94" s="514" t="str">
        <f t="shared" ref="I94" si="704">IF(H94=-3,"悪化 ",IF(H94=3,"改善 "," ---"))</f>
        <v xml:space="preserve"> ---</v>
      </c>
      <c r="J94" s="2638">
        <f>結果表!O92</f>
        <v>100.26227040907868</v>
      </c>
      <c r="L94" s="527">
        <v>7</v>
      </c>
      <c r="M94" s="262">
        <f t="shared" ref="M94" si="705">B94</f>
        <v>99.991857573728026</v>
      </c>
      <c r="N94" s="220">
        <f t="shared" ref="N94" si="706">J94</f>
        <v>100.26227040907868</v>
      </c>
    </row>
    <row r="95" spans="1:14">
      <c r="A95" s="2232">
        <v>45870</v>
      </c>
      <c r="B95" s="2666">
        <f>結果表!G93</f>
        <v>99.686190404809238</v>
      </c>
      <c r="C95" s="243">
        <f t="shared" ref="C95" si="707">B95-B94</f>
        <v>-0.30566716891878798</v>
      </c>
      <c r="D95" s="52">
        <f t="shared" ref="D95" si="708">ROUND((B95-B83)/B83*100,2)</f>
        <v>-0.62</v>
      </c>
      <c r="E95" s="359">
        <f t="shared" ref="E95" si="709">AVERAGE(B93:B95)</f>
        <v>99.935587892832132</v>
      </c>
      <c r="F95" s="542">
        <f t="shared" ref="F95" si="710">E95-E94</f>
        <v>-0.15730920304946494</v>
      </c>
      <c r="G95" s="361">
        <f t="shared" ref="G95" si="711">IF(F95&lt;0,-1,1)</f>
        <v>-1</v>
      </c>
      <c r="H95" s="360">
        <f t="shared" ref="H95" si="712">SUM(G93:G95)</f>
        <v>-1</v>
      </c>
      <c r="I95" s="514" t="str">
        <f t="shared" ref="I95" si="713">IF(H95=-3,"悪化 ",IF(H95=3,"改善 "," ---"))</f>
        <v xml:space="preserve"> ---</v>
      </c>
      <c r="J95" s="2638">
        <f>結果表!O93</f>
        <v>100.137503302865</v>
      </c>
      <c r="L95" s="529">
        <v>8</v>
      </c>
      <c r="M95" s="262">
        <f t="shared" ref="M95" si="714">B95</f>
        <v>99.686190404809238</v>
      </c>
      <c r="N95" s="220">
        <f t="shared" ref="N95" si="715">J95</f>
        <v>100.137503302865</v>
      </c>
    </row>
    <row r="96" spans="1:14">
      <c r="A96" s="2232">
        <v>45901</v>
      </c>
      <c r="B96" s="2666">
        <f>結果表!G94</f>
        <v>99.333569074952479</v>
      </c>
      <c r="C96" s="243">
        <f t="shared" ref="C96" si="716">B96-B95</f>
        <v>-0.35262132985675976</v>
      </c>
      <c r="D96" s="52">
        <f t="shared" ref="D96" si="717">ROUND((B96-B84)/B84*100,2)</f>
        <v>-0.99</v>
      </c>
      <c r="E96" s="359">
        <f t="shared" ref="E96" si="718">AVERAGE(B94:B96)</f>
        <v>99.670539017829924</v>
      </c>
      <c r="F96" s="542">
        <f t="shared" ref="F96" si="719">E96-E95</f>
        <v>-0.26504887500220775</v>
      </c>
      <c r="G96" s="361">
        <f t="shared" ref="G96" si="720">IF(F96&lt;0,-1,1)</f>
        <v>-1</v>
      </c>
      <c r="H96" s="360">
        <f t="shared" ref="H96" si="721">SUM(G94:G96)</f>
        <v>-3</v>
      </c>
      <c r="I96" s="514" t="str">
        <f t="shared" ref="I96" si="722">IF(H96=-3,"悪化 ",IF(H96=3,"改善 "," ---"))</f>
        <v xml:space="preserve">悪化 </v>
      </c>
      <c r="J96" s="2638">
        <f>結果表!O94</f>
        <v>99.981654543952999</v>
      </c>
      <c r="L96" s="529">
        <v>9</v>
      </c>
      <c r="M96" s="262">
        <f t="shared" ref="M96" si="723">B96</f>
        <v>99.333569074952479</v>
      </c>
      <c r="N96" s="220">
        <f t="shared" ref="N96" si="724">J96</f>
        <v>99.981654543952999</v>
      </c>
    </row>
    <row r="97" spans="1:14">
      <c r="A97" s="2232">
        <v>45931</v>
      </c>
      <c r="B97" s="2666">
        <f>結果表!G95</f>
        <v>98.941711943683259</v>
      </c>
      <c r="C97" s="243">
        <f t="shared" ref="C97" si="725">B97-B96</f>
        <v>-0.39185713126921939</v>
      </c>
      <c r="D97" s="52">
        <f t="shared" ref="D97" si="726">ROUND((B97-B85)/B85*100,2)</f>
        <v>-1.38</v>
      </c>
      <c r="E97" s="359">
        <f t="shared" ref="E97" si="727">AVERAGE(B95:B97)</f>
        <v>99.320490474481673</v>
      </c>
      <c r="F97" s="542">
        <f t="shared" ref="F97" si="728">E97-E96</f>
        <v>-0.35004854334825097</v>
      </c>
      <c r="G97" s="361">
        <f t="shared" ref="G97" si="729">IF(F97&lt;0,-1,1)</f>
        <v>-1</v>
      </c>
      <c r="H97" s="360">
        <f t="shared" ref="H97" si="730">SUM(G95:G97)</f>
        <v>-3</v>
      </c>
      <c r="I97" s="514" t="str">
        <f t="shared" ref="I97" si="731">IF(H97=-3,"悪化 ",IF(H97=3,"改善 "," ---"))</f>
        <v xml:space="preserve">悪化 </v>
      </c>
      <c r="J97" s="2638">
        <f>結果表!O95</f>
        <v>99.799588544605271</v>
      </c>
      <c r="L97" s="529">
        <v>10</v>
      </c>
      <c r="M97" s="262">
        <f t="shared" ref="M97" si="732">B97</f>
        <v>98.941711943683259</v>
      </c>
      <c r="N97" s="220">
        <f t="shared" ref="N97" si="733">J97</f>
        <v>99.799588544605271</v>
      </c>
    </row>
    <row r="98" spans="1:14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1443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510</v>
      </c>
      <c r="C2" s="2551"/>
      <c r="D2" s="2563"/>
      <c r="E2" s="2552"/>
      <c r="F2" s="2552"/>
      <c r="G2" s="2552"/>
      <c r="H2" s="2552"/>
      <c r="I2" s="2553"/>
      <c r="J2" s="2553" t="s">
        <v>511</v>
      </c>
    </row>
    <row r="3" spans="1:14" ht="26">
      <c r="A3" s="2559"/>
      <c r="B3" s="2560"/>
      <c r="C3" s="2556" t="s">
        <v>265</v>
      </c>
      <c r="D3" s="2556" t="s">
        <v>267</v>
      </c>
      <c r="E3" s="2557" t="s">
        <v>487</v>
      </c>
      <c r="F3" s="2558" t="s">
        <v>492</v>
      </c>
      <c r="G3" s="2780" t="s">
        <v>65</v>
      </c>
      <c r="H3" s="2891"/>
      <c r="I3" s="2781"/>
      <c r="J3" s="2562"/>
      <c r="L3" s="526" t="s">
        <v>352</v>
      </c>
      <c r="M3" s="526" t="s">
        <v>707</v>
      </c>
      <c r="N3" s="526" t="s">
        <v>708</v>
      </c>
    </row>
    <row r="4" spans="1:14">
      <c r="A4" s="2587">
        <v>43101</v>
      </c>
      <c r="B4" s="2637">
        <f>結果表!H2</f>
        <v>98.579268580199965</v>
      </c>
      <c r="C4" s="699"/>
      <c r="D4" s="52"/>
      <c r="E4" s="359">
        <f>AVERAGE(B4:B4)</f>
        <v>98.579268580199965</v>
      </c>
      <c r="F4" s="542"/>
      <c r="G4" s="361"/>
      <c r="H4" s="360"/>
      <c r="I4" s="514"/>
      <c r="J4" s="2546">
        <f>結果表!P2</f>
        <v>99.355116693699941</v>
      </c>
      <c r="L4" s="527" t="s">
        <v>713</v>
      </c>
      <c r="M4" s="262">
        <f t="shared" ref="M4:M7" si="0">B4</f>
        <v>98.579268580199965</v>
      </c>
      <c r="N4" s="220">
        <f t="shared" ref="N4:N7" si="1">J4</f>
        <v>99.355116693699941</v>
      </c>
    </row>
    <row r="5" spans="1:14">
      <c r="A5" s="2587">
        <v>43132</v>
      </c>
      <c r="B5" s="2638">
        <f>結果表!H3</f>
        <v>99.318802310666257</v>
      </c>
      <c r="C5" s="699">
        <f t="shared" ref="C5" si="2">B5-B4</f>
        <v>0.73953373046629167</v>
      </c>
      <c r="D5" s="52"/>
      <c r="E5" s="359">
        <f>AVERAGE(B4:B5)</f>
        <v>98.949035445433111</v>
      </c>
      <c r="F5" s="542">
        <f t="shared" ref="F5" si="3">E5-E4</f>
        <v>0.36976686523314584</v>
      </c>
      <c r="G5" s="361">
        <f t="shared" ref="G5" si="4">IF(F5&lt;0,-1,1)</f>
        <v>1</v>
      </c>
      <c r="H5" s="360"/>
      <c r="I5" s="514"/>
      <c r="J5" s="2547">
        <f>結果表!P3</f>
        <v>99.756924318717878</v>
      </c>
      <c r="L5" s="527">
        <v>2</v>
      </c>
      <c r="M5" s="262">
        <f t="shared" si="0"/>
        <v>99.318802310666257</v>
      </c>
      <c r="N5" s="220">
        <f t="shared" si="1"/>
        <v>99.756924318717878</v>
      </c>
    </row>
    <row r="6" spans="1:14">
      <c r="A6" s="2587">
        <v>43160</v>
      </c>
      <c r="B6" s="2638">
        <f>結果表!H4</f>
        <v>100.01058383928869</v>
      </c>
      <c r="C6" s="699">
        <f t="shared" ref="C6" si="5">B6-B5</f>
        <v>0.69178152862242825</v>
      </c>
      <c r="D6" s="52"/>
      <c r="E6" s="359">
        <f t="shared" ref="E6" si="6">AVERAGE(B4:B6)</f>
        <v>99.302884910051645</v>
      </c>
      <c r="F6" s="542">
        <f t="shared" ref="F6" si="7">E6-E5</f>
        <v>0.35384946461853417</v>
      </c>
      <c r="G6" s="361">
        <f t="shared" ref="G6" si="8">IF(F6&lt;0,-1,1)</f>
        <v>1</v>
      </c>
      <c r="H6" s="360"/>
      <c r="I6" s="514"/>
      <c r="J6" s="2547">
        <f>結果表!P4</f>
        <v>100.18480127336703</v>
      </c>
      <c r="L6" s="527">
        <v>3</v>
      </c>
      <c r="M6" s="262">
        <f t="shared" si="0"/>
        <v>100.01058383928869</v>
      </c>
      <c r="N6" s="220">
        <f t="shared" si="1"/>
        <v>100.18480127336703</v>
      </c>
    </row>
    <row r="7" spans="1:14">
      <c r="A7" s="2587">
        <v>43191</v>
      </c>
      <c r="B7" s="2638">
        <f>結果表!H5</f>
        <v>100.56305345544676</v>
      </c>
      <c r="C7" s="699">
        <f t="shared" ref="C7" si="9">B7-B6</f>
        <v>0.55246961615807777</v>
      </c>
      <c r="D7" s="52"/>
      <c r="E7" s="359">
        <f t="shared" ref="E7" si="10">AVERAGE(B5:B7)</f>
        <v>99.964146535133906</v>
      </c>
      <c r="F7" s="542">
        <f t="shared" ref="F7" si="11">E7-E6</f>
        <v>0.66126162508226116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47">
        <f>結果表!P5</f>
        <v>100.62062054927014</v>
      </c>
      <c r="L7" s="527">
        <v>4</v>
      </c>
      <c r="M7" s="262">
        <f t="shared" si="0"/>
        <v>100.56305345544676</v>
      </c>
      <c r="N7" s="220">
        <f t="shared" si="1"/>
        <v>100.62062054927014</v>
      </c>
    </row>
    <row r="8" spans="1:14">
      <c r="A8" s="2587">
        <v>43221</v>
      </c>
      <c r="B8" s="2638">
        <f>結果表!H6</f>
        <v>100.95625370953461</v>
      </c>
      <c r="C8" s="699">
        <f t="shared" ref="C8" si="15">B8-B7</f>
        <v>0.39320025408784431</v>
      </c>
      <c r="D8" s="52"/>
      <c r="E8" s="359">
        <f t="shared" ref="E8" si="16">AVERAGE(B6:B8)</f>
        <v>100.50996366809001</v>
      </c>
      <c r="F8" s="542">
        <f t="shared" ref="F8" si="17">E8-E7</f>
        <v>0.54581713295610257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47">
        <f>結果表!P6</f>
        <v>101.02370657341343</v>
      </c>
      <c r="L8" s="527">
        <v>5</v>
      </c>
      <c r="M8" s="262">
        <f t="shared" ref="M8:M16" si="21">B8</f>
        <v>100.95625370953461</v>
      </c>
      <c r="N8" s="220">
        <f t="shared" ref="N8:N16" si="22">J8</f>
        <v>101.02370657341343</v>
      </c>
    </row>
    <row r="9" spans="1:14">
      <c r="A9" s="2587">
        <v>43252</v>
      </c>
      <c r="B9" s="2638">
        <f>結果表!H7</f>
        <v>101.15083687553044</v>
      </c>
      <c r="C9" s="699">
        <f t="shared" ref="C9" si="23">B9-B8</f>
        <v>0.19458316599583725</v>
      </c>
      <c r="D9" s="52"/>
      <c r="E9" s="359">
        <f t="shared" ref="E9" si="24">AVERAGE(B7:B9)</f>
        <v>100.89004801350393</v>
      </c>
      <c r="F9" s="542">
        <f t="shared" ref="F9" si="25">E9-E8</f>
        <v>0.38008434541391978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47">
        <f>結果表!P7</f>
        <v>101.36113750504256</v>
      </c>
      <c r="L9" s="527">
        <v>6</v>
      </c>
      <c r="M9" s="262">
        <f t="shared" si="21"/>
        <v>101.15083687553044</v>
      </c>
      <c r="N9" s="220">
        <f t="shared" si="22"/>
        <v>101.36113750504256</v>
      </c>
    </row>
    <row r="10" spans="1:14">
      <c r="A10" s="2587">
        <v>43282</v>
      </c>
      <c r="B10" s="2638">
        <f>結果表!H8</f>
        <v>101.23480150472813</v>
      </c>
      <c r="C10" s="699">
        <f t="shared" ref="C10" si="29">B10-B9</f>
        <v>8.3964629197680551E-2</v>
      </c>
      <c r="D10" s="52"/>
      <c r="E10" s="359">
        <f t="shared" ref="E10" si="30">AVERAGE(B8:B10)</f>
        <v>101.11396402993107</v>
      </c>
      <c r="F10" s="542">
        <f t="shared" ref="F10" si="31">E10-E9</f>
        <v>0.22391601642713965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47">
        <f>結果表!P8</f>
        <v>101.59502201419245</v>
      </c>
      <c r="L10" s="527">
        <v>7</v>
      </c>
      <c r="M10" s="262">
        <f t="shared" si="21"/>
        <v>101.23480150472813</v>
      </c>
      <c r="N10" s="220">
        <f t="shared" si="22"/>
        <v>101.59502201419245</v>
      </c>
    </row>
    <row r="11" spans="1:14">
      <c r="A11" s="2587">
        <v>43313</v>
      </c>
      <c r="B11" s="2638">
        <f>結果表!H9</f>
        <v>101.231639604872</v>
      </c>
      <c r="C11" s="699">
        <f t="shared" ref="C11" si="35">B11-B10</f>
        <v>-3.1618998561242506E-3</v>
      </c>
      <c r="D11" s="52"/>
      <c r="E11" s="359">
        <f t="shared" ref="E11" si="36">AVERAGE(B9:B11)</f>
        <v>101.20575932837686</v>
      </c>
      <c r="F11" s="542">
        <f t="shared" ref="F11" si="37">E11-E10</f>
        <v>9.1795298445788376E-2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47">
        <f>結果表!P9</f>
        <v>101.72766600952434</v>
      </c>
      <c r="L11" s="529">
        <v>8</v>
      </c>
      <c r="M11" s="262">
        <f t="shared" si="21"/>
        <v>101.231639604872</v>
      </c>
      <c r="N11" s="220">
        <f t="shared" si="22"/>
        <v>101.72766600952434</v>
      </c>
    </row>
    <row r="12" spans="1:14">
      <c r="A12" s="2587">
        <v>43344</v>
      </c>
      <c r="B12" s="2638">
        <f>結果表!H10</f>
        <v>101.16402295261274</v>
      </c>
      <c r="C12" s="699">
        <f t="shared" ref="C12" si="41">B12-B11</f>
        <v>-6.7616652259260945E-2</v>
      </c>
      <c r="D12" s="52"/>
      <c r="E12" s="359">
        <f t="shared" ref="E12" si="42">AVERAGE(B10:B12)</f>
        <v>101.21015468740428</v>
      </c>
      <c r="F12" s="542">
        <f t="shared" ref="F12" si="43">E12-E11</f>
        <v>4.3953590274270482E-3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47">
        <f>結果表!P10</f>
        <v>101.76219913839732</v>
      </c>
      <c r="L12" s="529">
        <v>9</v>
      </c>
      <c r="M12" s="262">
        <f t="shared" si="21"/>
        <v>101.16402295261274</v>
      </c>
      <c r="N12" s="220">
        <f t="shared" si="22"/>
        <v>101.76219913839732</v>
      </c>
    </row>
    <row r="13" spans="1:14">
      <c r="A13" s="2587">
        <v>43374</v>
      </c>
      <c r="B13" s="2638">
        <f>結果表!H11</f>
        <v>101.09824161397405</v>
      </c>
      <c r="C13" s="699">
        <f t="shared" ref="C13" si="47">B13-B12</f>
        <v>-6.5781338638686293E-2</v>
      </c>
      <c r="D13" s="52"/>
      <c r="E13" s="359">
        <f t="shared" ref="E13" si="48">AVERAGE(B11:B13)</f>
        <v>101.16463472381959</v>
      </c>
      <c r="F13" s="542">
        <f t="shared" ref="F13" si="49">E13-E12</f>
        <v>-4.5519963584695233E-2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547">
        <f>結果表!P11</f>
        <v>101.74494298135104</v>
      </c>
      <c r="L13" s="529">
        <v>10</v>
      </c>
      <c r="M13" s="262">
        <f t="shared" si="21"/>
        <v>101.09824161397405</v>
      </c>
      <c r="N13" s="220">
        <f t="shared" si="22"/>
        <v>101.74494298135104</v>
      </c>
    </row>
    <row r="14" spans="1:14">
      <c r="A14" s="2587">
        <v>43405</v>
      </c>
      <c r="B14" s="2638">
        <f>結果表!H12</f>
        <v>100.94328239768507</v>
      </c>
      <c r="C14" s="699">
        <f t="shared" ref="C14" si="53">B14-B13</f>
        <v>-0.15495921628898657</v>
      </c>
      <c r="D14" s="52"/>
      <c r="E14" s="359">
        <f t="shared" ref="E14" si="54">AVERAGE(B12:B14)</f>
        <v>101.06851565475729</v>
      </c>
      <c r="F14" s="542">
        <f t="shared" ref="F14" si="55">E14-E13</f>
        <v>-9.6119069062297058E-2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547">
        <f>結果表!P12</f>
        <v>101.7105856780056</v>
      </c>
      <c r="L14" s="528">
        <v>11</v>
      </c>
      <c r="M14" s="262">
        <f t="shared" si="21"/>
        <v>100.94328239768507</v>
      </c>
      <c r="N14" s="220">
        <f t="shared" si="22"/>
        <v>101.7105856780056</v>
      </c>
    </row>
    <row r="15" spans="1:14">
      <c r="A15" s="2587">
        <v>43435</v>
      </c>
      <c r="B15" s="2638">
        <f>結果表!H13</f>
        <v>100.71701587623276</v>
      </c>
      <c r="C15" s="699">
        <f t="shared" ref="C15:C16" si="59">B15-B14</f>
        <v>-0.22626652145230253</v>
      </c>
      <c r="D15" s="52"/>
      <c r="E15" s="359">
        <f t="shared" ref="E15:E16" si="60">AVERAGE(B13:B15)</f>
        <v>100.91951329596397</v>
      </c>
      <c r="F15" s="542">
        <f t="shared" ref="F15:F16" si="61">E15-E14</f>
        <v>-0.14900235879332513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48">
        <f>結果表!P13</f>
        <v>101.66625108967365</v>
      </c>
      <c r="L15" s="527">
        <v>12</v>
      </c>
      <c r="M15" s="262">
        <f t="shared" si="21"/>
        <v>100.71701587623276</v>
      </c>
      <c r="N15" s="220">
        <f t="shared" si="22"/>
        <v>101.66625108967365</v>
      </c>
    </row>
    <row r="16" spans="1:14">
      <c r="A16" s="2640">
        <v>43466</v>
      </c>
      <c r="B16" s="2637">
        <f>結果表!H14</f>
        <v>100.49835611892856</v>
      </c>
      <c r="C16" s="547">
        <f t="shared" si="59"/>
        <v>-0.21865975730420928</v>
      </c>
      <c r="D16" s="245">
        <f t="shared" ref="D16" si="65">ROUND((B16-B4)/B4*100,2)</f>
        <v>1.95</v>
      </c>
      <c r="E16" s="548">
        <f t="shared" si="60"/>
        <v>100.71955146428212</v>
      </c>
      <c r="F16" s="553">
        <f t="shared" si="61"/>
        <v>-0.199961831681847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47">
        <f>結果表!P14</f>
        <v>101.60993162711573</v>
      </c>
      <c r="L16" s="530" t="s">
        <v>758</v>
      </c>
      <c r="M16" s="531">
        <f t="shared" si="21"/>
        <v>100.49835611892856</v>
      </c>
      <c r="N16" s="369">
        <f t="shared" si="22"/>
        <v>101.60993162711573</v>
      </c>
    </row>
    <row r="17" spans="1:14">
      <c r="A17" s="2589">
        <v>43497</v>
      </c>
      <c r="B17" s="2638">
        <f>結果表!H15</f>
        <v>100.34785187925891</v>
      </c>
      <c r="C17" s="52">
        <f t="shared" ref="C17" si="66">B17-B16</f>
        <v>-0.15050423966964388</v>
      </c>
      <c r="D17" s="243">
        <f t="shared" ref="D17" si="67">ROUND((B17-B5)/B5*100,2)</f>
        <v>1.04</v>
      </c>
      <c r="E17" s="542">
        <f t="shared" ref="E17" si="68">AVERAGE(B15:B17)</f>
        <v>100.52107462480676</v>
      </c>
      <c r="F17" s="359">
        <f t="shared" ref="F17" si="69">E17-E16</f>
        <v>-0.19847683947536154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47">
        <f>結果表!P15</f>
        <v>101.53996090855587</v>
      </c>
      <c r="L17" s="527">
        <v>2</v>
      </c>
      <c r="M17" s="262">
        <f t="shared" ref="M17" si="73">B17</f>
        <v>100.34785187925891</v>
      </c>
      <c r="N17" s="220">
        <f t="shared" ref="N17" si="74">J17</f>
        <v>101.53996090855587</v>
      </c>
    </row>
    <row r="18" spans="1:14">
      <c r="A18" s="2589">
        <v>43525</v>
      </c>
      <c r="B18" s="2638">
        <f>結果表!H16</f>
        <v>100.28364001019688</v>
      </c>
      <c r="C18" s="52">
        <f t="shared" ref="C18" si="75">B18-B17</f>
        <v>-6.4211869062035021E-2</v>
      </c>
      <c r="D18" s="243">
        <f t="shared" ref="D18" si="76">ROUND((B18-B6)/B6*100,2)</f>
        <v>0.27</v>
      </c>
      <c r="E18" s="542">
        <f t="shared" ref="E18" si="77">AVERAGE(B16:B18)</f>
        <v>100.37661600279478</v>
      </c>
      <c r="F18" s="359">
        <f t="shared" ref="F18" si="78">E18-E17</f>
        <v>-0.14445862201198167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47">
        <f>結果表!P16</f>
        <v>101.44187933599903</v>
      </c>
      <c r="L18" s="527">
        <v>3</v>
      </c>
      <c r="M18" s="262">
        <f t="shared" ref="M18" si="82">B18</f>
        <v>100.28364001019688</v>
      </c>
      <c r="N18" s="220">
        <f t="shared" ref="N18" si="83">J18</f>
        <v>101.44187933599903</v>
      </c>
    </row>
    <row r="19" spans="1:14">
      <c r="A19" s="2589">
        <v>43556</v>
      </c>
      <c r="B19" s="2638">
        <f>結果表!H17</f>
        <v>100.37062390792391</v>
      </c>
      <c r="C19" s="52">
        <f t="shared" ref="C19" si="84">B19-B18</f>
        <v>8.6983897727037629E-2</v>
      </c>
      <c r="D19" s="243">
        <f t="shared" ref="D19" si="85">ROUND((B19-B7)/B7*100,2)</f>
        <v>-0.19</v>
      </c>
      <c r="E19" s="542">
        <f t="shared" ref="E19" si="86">AVERAGE(B17:B19)</f>
        <v>100.33403859912657</v>
      </c>
      <c r="F19" s="359">
        <f t="shared" ref="F19" si="87">E19-E18</f>
        <v>-4.2577403668204283E-2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47">
        <f>結果表!P17</f>
        <v>101.30363300963448</v>
      </c>
      <c r="L19" s="527">
        <v>4</v>
      </c>
      <c r="M19" s="262">
        <f t="shared" ref="M19" si="91">B19</f>
        <v>100.37062390792391</v>
      </c>
      <c r="N19" s="220">
        <f t="shared" ref="N19" si="92">J19</f>
        <v>101.30363300963448</v>
      </c>
    </row>
    <row r="20" spans="1:14">
      <c r="A20" s="2589">
        <v>43586</v>
      </c>
      <c r="B20" s="2638">
        <f>結果表!H18</f>
        <v>100.5260280373513</v>
      </c>
      <c r="C20" s="52">
        <f t="shared" ref="C20" si="93">B20-B19</f>
        <v>0.15540412942738158</v>
      </c>
      <c r="D20" s="243">
        <f t="shared" ref="D20" si="94">ROUND((B20-B8)/B8*100,2)</f>
        <v>-0.43</v>
      </c>
      <c r="E20" s="542">
        <f t="shared" ref="E20" si="95">AVERAGE(B18:B20)</f>
        <v>100.39343065182402</v>
      </c>
      <c r="F20" s="359">
        <f t="shared" ref="F20" si="96">E20-E19</f>
        <v>5.9392052697447184E-2</v>
      </c>
      <c r="G20" s="360">
        <f t="shared" ref="G20" si="97">IF(F20&lt;0,-1,1)</f>
        <v>1</v>
      </c>
      <c r="H20" s="361">
        <f t="shared" ref="H20" si="98">SUM(G18:G20)</f>
        <v>-1</v>
      </c>
      <c r="I20" s="513" t="str">
        <f t="shared" ref="I20" si="99">IF(H20=-3,"悪化 ",IF(H20=3,"改善 "," ---"))</f>
        <v xml:space="preserve"> ---</v>
      </c>
      <c r="J20" s="2547">
        <f>結果表!P18</f>
        <v>101.14104504412103</v>
      </c>
      <c r="L20" s="527">
        <v>5</v>
      </c>
      <c r="M20" s="262">
        <f t="shared" ref="M20" si="100">B20</f>
        <v>100.5260280373513</v>
      </c>
      <c r="N20" s="220">
        <f t="shared" ref="N20" si="101">J20</f>
        <v>101.14104504412103</v>
      </c>
    </row>
    <row r="21" spans="1:14">
      <c r="A21" s="2589">
        <v>43617</v>
      </c>
      <c r="B21" s="2638">
        <f>結果表!H19</f>
        <v>100.59749379873401</v>
      </c>
      <c r="C21" s="52">
        <f t="shared" ref="C21" si="102">B21-B20</f>
        <v>7.1465761382711435E-2</v>
      </c>
      <c r="D21" s="243">
        <f t="shared" ref="D21" si="103">ROUND((B21-B9)/B9*100,2)</f>
        <v>-0.55000000000000004</v>
      </c>
      <c r="E21" s="542">
        <f t="shared" ref="E21" si="104">AVERAGE(B19:B21)</f>
        <v>100.49804858133639</v>
      </c>
      <c r="F21" s="359">
        <f t="shared" ref="F21" si="105">E21-E20</f>
        <v>0.10461792951237214</v>
      </c>
      <c r="G21" s="360">
        <f t="shared" ref="G21" si="106">IF(F21&lt;0,-1,1)</f>
        <v>1</v>
      </c>
      <c r="H21" s="361">
        <f t="shared" ref="H21" si="107">SUM(G19:G21)</f>
        <v>1</v>
      </c>
      <c r="I21" s="513" t="str">
        <f t="shared" ref="I21" si="108">IF(H21=-3,"悪化 ",IF(H21=3,"改善 "," ---"))</f>
        <v xml:space="preserve"> ---</v>
      </c>
      <c r="J21" s="2547">
        <f>結果表!P19</f>
        <v>100.93261876762776</v>
      </c>
      <c r="L21" s="527">
        <v>6</v>
      </c>
      <c r="M21" s="262">
        <f t="shared" ref="M21" si="109">B21</f>
        <v>100.59749379873401</v>
      </c>
      <c r="N21" s="220">
        <f t="shared" ref="N21" si="110">J21</f>
        <v>100.93261876762776</v>
      </c>
    </row>
    <row r="22" spans="1:14">
      <c r="A22" s="2589">
        <v>43647</v>
      </c>
      <c r="B22" s="2638">
        <f>結果表!H20</f>
        <v>100.45704374058027</v>
      </c>
      <c r="C22" s="52">
        <f t="shared" ref="C22" si="111">B22-B21</f>
        <v>-0.14045005815373202</v>
      </c>
      <c r="D22" s="243">
        <f t="shared" ref="D22" si="112">ROUND((B22-B10)/B10*100,2)</f>
        <v>-0.77</v>
      </c>
      <c r="E22" s="542">
        <f t="shared" ref="E22" si="113">AVERAGE(B20:B22)</f>
        <v>100.52685519222184</v>
      </c>
      <c r="F22" s="359">
        <f t="shared" ref="F22" si="114">E22-E21</f>
        <v>2.8806610885453665E-2</v>
      </c>
      <c r="G22" s="360">
        <f t="shared" ref="G22" si="115">IF(F22&lt;0,-1,1)</f>
        <v>1</v>
      </c>
      <c r="H22" s="361">
        <f t="shared" ref="H22" si="116">SUM(G20:G22)</f>
        <v>3</v>
      </c>
      <c r="I22" s="513" t="str">
        <f t="shared" ref="I22" si="117">IF(H22=-3,"悪化 ",IF(H22=3,"改善 "," ---"))</f>
        <v xml:space="preserve">改善 </v>
      </c>
      <c r="J22" s="2547">
        <f>結果表!P20</f>
        <v>100.7313861085954</v>
      </c>
      <c r="L22" s="527">
        <v>7</v>
      </c>
      <c r="M22" s="262">
        <f t="shared" ref="M22" si="118">B22</f>
        <v>100.45704374058027</v>
      </c>
      <c r="N22" s="220">
        <f t="shared" ref="N22" si="119">J22</f>
        <v>100.7313861085954</v>
      </c>
    </row>
    <row r="23" spans="1:14">
      <c r="A23" s="2589">
        <v>43678</v>
      </c>
      <c r="B23" s="2638">
        <f>結果表!H21</f>
        <v>100.22222114641035</v>
      </c>
      <c r="C23" s="52">
        <f t="shared" ref="C23" si="120">B23-B22</f>
        <v>-0.2348225941699269</v>
      </c>
      <c r="D23" s="243">
        <f t="shared" ref="D23" si="121">ROUND((B23-B11)/B11*100,2)</f>
        <v>-1</v>
      </c>
      <c r="E23" s="542">
        <f t="shared" ref="E23" si="122">AVERAGE(B21:B23)</f>
        <v>100.42558622857489</v>
      </c>
      <c r="F23" s="359">
        <f t="shared" ref="F23" si="123">E23-E22</f>
        <v>-0.10126896364695881</v>
      </c>
      <c r="G23" s="360">
        <f t="shared" ref="G23" si="124">IF(F23&lt;0,-1,1)</f>
        <v>-1</v>
      </c>
      <c r="H23" s="361">
        <f t="shared" ref="H23" si="125">SUM(G21:G23)</f>
        <v>1</v>
      </c>
      <c r="I23" s="513" t="str">
        <f t="shared" ref="I23" si="126">IF(H23=-3,"悪化 ",IF(H23=3,"改善 "," ---"))</f>
        <v xml:space="preserve"> ---</v>
      </c>
      <c r="J23" s="2547">
        <f>結果表!P21</f>
        <v>100.54206996620063</v>
      </c>
      <c r="L23" s="529">
        <v>8</v>
      </c>
      <c r="M23" s="262">
        <f t="shared" ref="M23" si="127">B23</f>
        <v>100.22222114641035</v>
      </c>
      <c r="N23" s="220">
        <f t="shared" ref="N23" si="128">J23</f>
        <v>100.54206996620063</v>
      </c>
    </row>
    <row r="24" spans="1:14">
      <c r="A24" s="2589">
        <v>43709</v>
      </c>
      <c r="B24" s="2638">
        <f>結果表!H22</f>
        <v>99.978099857848008</v>
      </c>
      <c r="C24" s="52">
        <f t="shared" ref="C24" si="129">B24-B23</f>
        <v>-0.24412128856234006</v>
      </c>
      <c r="D24" s="243">
        <f t="shared" ref="D24" si="130">ROUND((B24-B12)/B12*100,2)</f>
        <v>-1.17</v>
      </c>
      <c r="E24" s="542">
        <f t="shared" ref="E24" si="131">AVERAGE(B22:B24)</f>
        <v>100.21912158161287</v>
      </c>
      <c r="F24" s="359">
        <f t="shared" ref="F24" si="132">E24-E23</f>
        <v>-0.20646464696201861</v>
      </c>
      <c r="G24" s="360">
        <f t="shared" ref="G24" si="133">IF(F24&lt;0,-1,1)</f>
        <v>-1</v>
      </c>
      <c r="H24" s="361">
        <f t="shared" ref="H24" si="134">SUM(G22:G24)</f>
        <v>-1</v>
      </c>
      <c r="I24" s="513" t="str">
        <f t="shared" ref="I24" si="135">IF(H24=-3,"悪化 ",IF(H24=3,"改善 "," ---"))</f>
        <v xml:space="preserve"> ---</v>
      </c>
      <c r="J24" s="2547">
        <f>結果表!P22</f>
        <v>100.36549205727613</v>
      </c>
      <c r="L24" s="529">
        <v>9</v>
      </c>
      <c r="M24" s="262">
        <f t="shared" ref="M24" si="136">B24</f>
        <v>99.978099857848008</v>
      </c>
      <c r="N24" s="220">
        <f t="shared" ref="N24" si="137">J24</f>
        <v>100.36549205727613</v>
      </c>
    </row>
    <row r="25" spans="1:14">
      <c r="A25" s="2589">
        <v>43739</v>
      </c>
      <c r="B25" s="2638">
        <f>結果表!H23</f>
        <v>99.691029901076604</v>
      </c>
      <c r="C25" s="52">
        <f t="shared" ref="C25" si="138">B25-B24</f>
        <v>-0.28706995677140412</v>
      </c>
      <c r="D25" s="243">
        <f t="shared" ref="D25" si="139">ROUND((B25-B13)/B13*100,2)</f>
        <v>-1.39</v>
      </c>
      <c r="E25" s="542">
        <f t="shared" ref="E25" si="140">AVERAGE(B23:B25)</f>
        <v>99.963783635111653</v>
      </c>
      <c r="F25" s="359">
        <f t="shared" ref="F25" si="141">E25-E24</f>
        <v>-0.25533794650121422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47">
        <f>結果表!P23</f>
        <v>100.17304474988561</v>
      </c>
      <c r="L25" s="529">
        <v>10</v>
      </c>
      <c r="M25" s="262">
        <f t="shared" ref="M25" si="145">B25</f>
        <v>99.691029901076604</v>
      </c>
      <c r="N25" s="220">
        <f t="shared" ref="N25" si="146">J25</f>
        <v>100.17304474988561</v>
      </c>
    </row>
    <row r="26" spans="1:14">
      <c r="A26" s="2589">
        <v>43770</v>
      </c>
      <c r="B26" s="2638">
        <f>結果表!H24</f>
        <v>99.406791928426998</v>
      </c>
      <c r="C26" s="52">
        <f t="shared" ref="C26" si="147">B26-B25</f>
        <v>-0.28423797264960626</v>
      </c>
      <c r="D26" s="243">
        <f t="shared" ref="D26" si="148">ROUND((B26-B14)/B14*100,2)</f>
        <v>-1.52</v>
      </c>
      <c r="E26" s="542">
        <f t="shared" ref="E26" si="149">AVERAGE(B24:B26)</f>
        <v>99.691973895783875</v>
      </c>
      <c r="F26" s="359">
        <f t="shared" ref="F26" si="150">E26-E25</f>
        <v>-0.27180973932777874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47">
        <f>結果表!P24</f>
        <v>99.951058503455528</v>
      </c>
      <c r="L26" s="528">
        <v>11</v>
      </c>
      <c r="M26" s="262">
        <f t="shared" ref="M26" si="154">B26</f>
        <v>99.406791928426998</v>
      </c>
      <c r="N26" s="220">
        <f t="shared" ref="N26" si="155">J26</f>
        <v>99.951058503455528</v>
      </c>
    </row>
    <row r="27" spans="1:14">
      <c r="A27" s="2641">
        <v>43800</v>
      </c>
      <c r="B27" s="2639">
        <f>結果表!H25</f>
        <v>99.086598184592248</v>
      </c>
      <c r="C27" s="550">
        <f t="shared" ref="C27:C28" si="156">B27-B26</f>
        <v>-0.32019374383474997</v>
      </c>
      <c r="D27" s="246">
        <f t="shared" ref="D27:D28" si="157">ROUND((B27-B15)/B15*100,2)</f>
        <v>-1.62</v>
      </c>
      <c r="E27" s="551">
        <f t="shared" ref="E27:E28" si="158">AVERAGE(B25:B27)</f>
        <v>99.394806671365288</v>
      </c>
      <c r="F27" s="544">
        <f t="shared" ref="F27:F28" si="159">E27-E26</f>
        <v>-0.29716722441858678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47">
        <f>結果表!P25</f>
        <v>99.66340034298139</v>
      </c>
      <c r="L27" s="527">
        <v>12</v>
      </c>
      <c r="M27" s="262">
        <f t="shared" ref="M27" si="163">B27</f>
        <v>99.086598184592248</v>
      </c>
      <c r="N27" s="220">
        <f t="shared" ref="N27" si="164">J27</f>
        <v>99.66340034298139</v>
      </c>
    </row>
    <row r="28" spans="1:14">
      <c r="A28" s="2587">
        <v>43831</v>
      </c>
      <c r="B28" s="2638">
        <f>結果表!H26</f>
        <v>98.646052394898874</v>
      </c>
      <c r="C28" s="52">
        <f t="shared" si="156"/>
        <v>-0.44054578969337399</v>
      </c>
      <c r="D28" s="243">
        <f t="shared" si="157"/>
        <v>-1.84</v>
      </c>
      <c r="E28" s="542">
        <f t="shared" si="158"/>
        <v>99.046480835972716</v>
      </c>
      <c r="F28" s="359">
        <f t="shared" si="159"/>
        <v>-0.348325835392572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46">
        <f>結果表!P26</f>
        <v>99.261491529675126</v>
      </c>
      <c r="L28" s="530" t="s">
        <v>802</v>
      </c>
      <c r="M28" s="531">
        <f t="shared" ref="M28" si="165">B28</f>
        <v>98.646052394898874</v>
      </c>
      <c r="N28" s="369">
        <f t="shared" ref="N28" si="166">J28</f>
        <v>99.261491529675126</v>
      </c>
    </row>
    <row r="29" spans="1:14">
      <c r="A29" s="2587">
        <v>43862</v>
      </c>
      <c r="B29" s="2638">
        <f>結果表!H27</f>
        <v>98.109225977939147</v>
      </c>
      <c r="C29" s="52">
        <f t="shared" ref="C29" si="167">B29-B28</f>
        <v>-0.53682641695972677</v>
      </c>
      <c r="D29" s="243">
        <f t="shared" ref="D29" si="168">ROUND((B29-B17)/B17*100,2)</f>
        <v>-2.23</v>
      </c>
      <c r="E29" s="542">
        <f t="shared" ref="E29" si="169">AVERAGE(B27:B29)</f>
        <v>98.613958852476756</v>
      </c>
      <c r="F29" s="359">
        <f t="shared" ref="F29" si="170">E29-E28</f>
        <v>-0.43252198349595972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47">
        <f>結果表!P27</f>
        <v>98.721878743413498</v>
      </c>
      <c r="L29" s="527">
        <v>2</v>
      </c>
      <c r="M29" s="262">
        <f t="shared" ref="M29" si="174">B29</f>
        <v>98.109225977939147</v>
      </c>
      <c r="N29" s="220">
        <f t="shared" ref="N29" si="175">J29</f>
        <v>98.721878743413498</v>
      </c>
    </row>
    <row r="30" spans="1:14">
      <c r="A30" s="2587">
        <v>43891</v>
      </c>
      <c r="B30" s="2638">
        <f>結果表!H28</f>
        <v>97.503556591081235</v>
      </c>
      <c r="C30" s="52">
        <f t="shared" ref="C30" si="176">B30-B29</f>
        <v>-0.60566938685791172</v>
      </c>
      <c r="D30" s="243">
        <f t="shared" ref="D30" si="177">ROUND((B30-B18)/B18*100,2)</f>
        <v>-2.77</v>
      </c>
      <c r="E30" s="542">
        <f t="shared" ref="E30" si="178">AVERAGE(B28:B30)</f>
        <v>98.086278321306409</v>
      </c>
      <c r="F30" s="359">
        <f t="shared" ref="F30" si="179">E30-E29</f>
        <v>-0.52768053117034697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47">
        <f>結果表!P28</f>
        <v>98.056571952228751</v>
      </c>
      <c r="L30" s="527">
        <v>3</v>
      </c>
      <c r="M30" s="262">
        <f t="shared" ref="M30" si="183">B30</f>
        <v>97.503556591081235</v>
      </c>
      <c r="N30" s="220">
        <f t="shared" ref="N30" si="184">J30</f>
        <v>98.056571952228751</v>
      </c>
    </row>
    <row r="31" spans="1:14">
      <c r="A31" s="2587">
        <v>43922</v>
      </c>
      <c r="B31" s="2638">
        <f>結果表!H29</f>
        <v>96.87242736387725</v>
      </c>
      <c r="C31" s="52">
        <f t="shared" ref="C31" si="185">B31-B30</f>
        <v>-0.63112922720398501</v>
      </c>
      <c r="D31" s="243">
        <f t="shared" ref="D31" si="186">ROUND((B31-B19)/B19*100,2)</f>
        <v>-3.49</v>
      </c>
      <c r="E31" s="542">
        <f t="shared" ref="E31" si="187">AVERAGE(B29:B31)</f>
        <v>97.495069977632554</v>
      </c>
      <c r="F31" s="359">
        <f t="shared" ref="F31" si="188">E31-E30</f>
        <v>-0.59120834367385555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47">
        <f>結果表!P29</f>
        <v>97.341480518111453</v>
      </c>
      <c r="L31" s="527">
        <v>4</v>
      </c>
      <c r="M31" s="262">
        <f t="shared" ref="M31" si="192">B31</f>
        <v>96.87242736387725</v>
      </c>
      <c r="N31" s="220">
        <f t="shared" ref="N31" si="193">J31</f>
        <v>97.341480518111453</v>
      </c>
    </row>
    <row r="32" spans="1:14">
      <c r="A32" s="2587">
        <v>43952</v>
      </c>
      <c r="B32" s="2638">
        <f>結果表!H30</f>
        <v>96.405511447305102</v>
      </c>
      <c r="C32" s="52">
        <f t="shared" ref="C32" si="194">B32-B31</f>
        <v>-0.46691591657214815</v>
      </c>
      <c r="D32" s="243">
        <f t="shared" ref="D32" si="195">ROUND((B32-B20)/B20*100,2)</f>
        <v>-4.0999999999999996</v>
      </c>
      <c r="E32" s="542">
        <f t="shared" ref="E32" si="196">AVERAGE(B30:B32)</f>
        <v>96.927165134087872</v>
      </c>
      <c r="F32" s="359">
        <f t="shared" ref="F32" si="197">E32-E31</f>
        <v>-0.56790484354468163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47">
        <f>結果表!P30</f>
        <v>96.695109871629995</v>
      </c>
      <c r="L32" s="527">
        <v>5</v>
      </c>
      <c r="M32" s="262">
        <f t="shared" ref="M32" si="201">B32</f>
        <v>96.405511447305102</v>
      </c>
      <c r="N32" s="220">
        <f t="shared" ref="N32" si="202">J32</f>
        <v>96.695109871629995</v>
      </c>
    </row>
    <row r="33" spans="1:14">
      <c r="A33" s="2587">
        <v>43983</v>
      </c>
      <c r="B33" s="2638">
        <f>結果表!H31</f>
        <v>96.239096109179727</v>
      </c>
      <c r="C33" s="52">
        <f t="shared" ref="C33" si="203">B33-B32</f>
        <v>-0.16641533812537546</v>
      </c>
      <c r="D33" s="243">
        <f t="shared" ref="D33" si="204">ROUND((B33-B21)/B21*100,2)</f>
        <v>-4.33</v>
      </c>
      <c r="E33" s="542">
        <f t="shared" ref="E33" si="205">AVERAGE(B31:B33)</f>
        <v>96.505678306787374</v>
      </c>
      <c r="F33" s="359">
        <f t="shared" ref="F33" si="206">E33-E32</f>
        <v>-0.42148682730049813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47">
        <f>結果表!P31</f>
        <v>96.234452185131488</v>
      </c>
      <c r="L33" s="527">
        <v>6</v>
      </c>
      <c r="M33" s="262">
        <f t="shared" ref="M33" si="210">B33</f>
        <v>96.239096109179727</v>
      </c>
      <c r="N33" s="220">
        <f t="shared" ref="N33" si="211">J33</f>
        <v>96.234452185131488</v>
      </c>
    </row>
    <row r="34" spans="1:14">
      <c r="A34" s="2587">
        <v>44013</v>
      </c>
      <c r="B34" s="2638">
        <f>結果表!H32</f>
        <v>96.369586584417817</v>
      </c>
      <c r="C34" s="52">
        <f t="shared" ref="C34" si="212">B34-B33</f>
        <v>0.13049047523809065</v>
      </c>
      <c r="D34" s="243">
        <f t="shared" ref="D34" si="213">ROUND((B34-B22)/B22*100,2)</f>
        <v>-4.07</v>
      </c>
      <c r="E34" s="542">
        <f t="shared" ref="E34" si="214">AVERAGE(B32:B34)</f>
        <v>96.338064713634211</v>
      </c>
      <c r="F34" s="359">
        <f t="shared" ref="F34" si="215">E34-E33</f>
        <v>-0.16761359315316327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47">
        <f>結果表!P32</f>
        <v>96.011985322766321</v>
      </c>
      <c r="L34" s="527">
        <v>7</v>
      </c>
      <c r="M34" s="262">
        <f t="shared" ref="M34" si="219">B34</f>
        <v>96.369586584417817</v>
      </c>
      <c r="N34" s="220">
        <f t="shared" ref="N34" si="220">J34</f>
        <v>96.011985322766321</v>
      </c>
    </row>
    <row r="35" spans="1:14">
      <c r="A35" s="2587">
        <v>44044</v>
      </c>
      <c r="B35" s="2638">
        <f>結果表!H33</f>
        <v>96.755867866539489</v>
      </c>
      <c r="C35" s="52">
        <f t="shared" ref="C35" si="221">B35-B34</f>
        <v>0.38628128212167212</v>
      </c>
      <c r="D35" s="243">
        <f t="shared" ref="D35" si="222">ROUND((B35-B23)/B23*100,2)</f>
        <v>-3.46</v>
      </c>
      <c r="E35" s="542">
        <f t="shared" ref="E35" si="223">AVERAGE(B33:B35)</f>
        <v>96.454850186712335</v>
      </c>
      <c r="F35" s="359">
        <f t="shared" ref="F35" si="224">E35-E34</f>
        <v>0.11678547307812437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47">
        <f>結果表!P33</f>
        <v>96.024677620002265</v>
      </c>
      <c r="L35" s="529">
        <v>8</v>
      </c>
      <c r="M35" s="262">
        <f t="shared" ref="M35" si="228">B35</f>
        <v>96.755867866539489</v>
      </c>
      <c r="N35" s="220">
        <f t="shared" ref="N35" si="229">J35</f>
        <v>96.024677620002265</v>
      </c>
    </row>
    <row r="36" spans="1:14">
      <c r="A36" s="2587">
        <v>44075</v>
      </c>
      <c r="B36" s="2638">
        <f>結果表!H34</f>
        <v>97.377396629490235</v>
      </c>
      <c r="C36" s="52">
        <f t="shared" ref="C36" si="230">B36-B35</f>
        <v>0.62152876295074577</v>
      </c>
      <c r="D36" s="243">
        <f t="shared" ref="D36" si="231">ROUND((B36-B24)/B24*100,2)</f>
        <v>-2.6</v>
      </c>
      <c r="E36" s="542">
        <f t="shared" ref="E36" si="232">AVERAGE(B34:B36)</f>
        <v>96.834283693482519</v>
      </c>
      <c r="F36" s="359">
        <f t="shared" ref="F36" si="233">E36-E35</f>
        <v>0.37943350677018373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47">
        <f>結果表!P34</f>
        <v>96.230787819994077</v>
      </c>
      <c r="L36" s="529">
        <v>9</v>
      </c>
      <c r="M36" s="262">
        <f t="shared" ref="M36" si="237">B36</f>
        <v>97.377396629490235</v>
      </c>
      <c r="N36" s="220">
        <f t="shared" ref="N36" si="238">J36</f>
        <v>96.230787819994077</v>
      </c>
    </row>
    <row r="37" spans="1:14">
      <c r="A37" s="2587">
        <v>44105</v>
      </c>
      <c r="B37" s="2638">
        <f>結果表!H35</f>
        <v>98.114532047504071</v>
      </c>
      <c r="C37" s="52">
        <f t="shared" ref="C37" si="239">B37-B36</f>
        <v>0.73713541801383542</v>
      </c>
      <c r="D37" s="243">
        <f t="shared" ref="D37" si="240">ROUND((B37-B25)/B25*100,2)</f>
        <v>-1.58</v>
      </c>
      <c r="E37" s="542">
        <f t="shared" ref="E37" si="241">AVERAGE(B35:B37)</f>
        <v>97.415932181177936</v>
      </c>
      <c r="F37" s="359">
        <f t="shared" ref="F37" si="242">E37-E36</f>
        <v>0.58164848769541777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47">
        <f>結果表!P35</f>
        <v>96.567155164391863</v>
      </c>
      <c r="L37" s="529">
        <v>10</v>
      </c>
      <c r="M37" s="262">
        <f t="shared" ref="M37" si="246">B37</f>
        <v>98.114532047504071</v>
      </c>
      <c r="N37" s="220">
        <f t="shared" ref="N37" si="247">J37</f>
        <v>96.567155164391863</v>
      </c>
    </row>
    <row r="38" spans="1:14">
      <c r="A38" s="2587">
        <v>44136</v>
      </c>
      <c r="B38" s="2638">
        <f>結果表!H36</f>
        <v>98.885443531833971</v>
      </c>
      <c r="C38" s="699">
        <f t="shared" ref="C38" si="248">B38-B37</f>
        <v>0.77091148432990053</v>
      </c>
      <c r="D38" s="699">
        <f t="shared" ref="D38" si="249">ROUND((B38-B26)/B26*100,2)</f>
        <v>-0.52</v>
      </c>
      <c r="E38" s="359">
        <f t="shared" ref="E38" si="250">AVERAGE(B36:B38)</f>
        <v>98.125790736276088</v>
      </c>
      <c r="F38" s="359">
        <f t="shared" ref="F38" si="251">E38-E37</f>
        <v>0.7098585550981511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47">
        <f>結果表!P36</f>
        <v>96.956813374743504</v>
      </c>
      <c r="L38" s="528">
        <v>11</v>
      </c>
      <c r="M38" s="262">
        <f t="shared" ref="M38" si="255">B38</f>
        <v>98.885443531833971</v>
      </c>
      <c r="N38" s="220">
        <f t="shared" ref="N38" si="256">J38</f>
        <v>96.956813374743504</v>
      </c>
    </row>
    <row r="39" spans="1:14">
      <c r="A39" s="2587">
        <v>44166</v>
      </c>
      <c r="B39" s="2638">
        <f>結果表!H37</f>
        <v>99.663089323157408</v>
      </c>
      <c r="C39" s="699">
        <f t="shared" ref="C39" si="257">B39-B38</f>
        <v>0.7776457913234367</v>
      </c>
      <c r="D39" s="243">
        <f t="shared" ref="D39" si="258">ROUND((B39-B27)/B27*100,2)</f>
        <v>0.57999999999999996</v>
      </c>
      <c r="E39" s="359">
        <f t="shared" ref="E39" si="259">AVERAGE(B37:B39)</f>
        <v>98.887688300831812</v>
      </c>
      <c r="F39" s="359">
        <f t="shared" ref="F39" si="260">E39-E38</f>
        <v>0.76189756455572422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48">
        <f>結果表!P37</f>
        <v>97.379086859105911</v>
      </c>
      <c r="L39" s="532">
        <v>12</v>
      </c>
      <c r="M39" s="494">
        <f t="shared" ref="M39" si="264">B39</f>
        <v>99.663089323157408</v>
      </c>
      <c r="N39" s="225">
        <f t="shared" ref="N39" si="265">J39</f>
        <v>97.379086859105911</v>
      </c>
    </row>
    <row r="40" spans="1:14">
      <c r="A40" s="2640">
        <v>44197</v>
      </c>
      <c r="B40" s="2637">
        <f>結果表!H38</f>
        <v>100.38079851946684</v>
      </c>
      <c r="C40" s="735">
        <f t="shared" ref="C40" si="266">B40-B39</f>
        <v>0.71770919630942842</v>
      </c>
      <c r="D40" s="245">
        <f t="shared" ref="D40" si="267">ROUND((B40-B28)/B28*100,2)</f>
        <v>1.76</v>
      </c>
      <c r="E40" s="553">
        <f t="shared" ref="E40" si="268">AVERAGE(B38:B40)</f>
        <v>99.643110458152748</v>
      </c>
      <c r="F40" s="553">
        <f t="shared" ref="F40" si="269">E40-E39</f>
        <v>0.75542215732093609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47">
        <f>結果表!P38</f>
        <v>97.840864207689066</v>
      </c>
      <c r="L40" s="530" t="s">
        <v>814</v>
      </c>
      <c r="M40" s="262">
        <f t="shared" ref="M40" si="273">B40</f>
        <v>100.38079851946684</v>
      </c>
      <c r="N40" s="220">
        <f t="shared" ref="N40" si="274">J40</f>
        <v>97.840864207689066</v>
      </c>
    </row>
    <row r="41" spans="1:14">
      <c r="A41" s="2589">
        <v>44228</v>
      </c>
      <c r="B41" s="2638">
        <f>結果表!H39</f>
        <v>100.98930656624111</v>
      </c>
      <c r="C41" s="699">
        <f t="shared" ref="C41" si="275">B41-B40</f>
        <v>0.60850804677427561</v>
      </c>
      <c r="D41" s="243">
        <f t="shared" ref="D41" si="276">ROUND((B41-B29)/B29*100,2)</f>
        <v>2.94</v>
      </c>
      <c r="E41" s="359">
        <f t="shared" ref="E41" si="277">AVERAGE(B39:B41)</f>
        <v>100.34439813628846</v>
      </c>
      <c r="F41" s="359">
        <f t="shared" ref="F41" si="278">E41-E40</f>
        <v>0.70128767813571358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47">
        <f>結果表!P39</f>
        <v>98.342973599239343</v>
      </c>
      <c r="L41" s="527">
        <v>2</v>
      </c>
      <c r="M41" s="262">
        <f t="shared" ref="M41" si="282">B41</f>
        <v>100.98930656624111</v>
      </c>
      <c r="N41" s="220">
        <f t="shared" ref="N41" si="283">J41</f>
        <v>98.342973599239343</v>
      </c>
    </row>
    <row r="42" spans="1:14">
      <c r="A42" s="2589">
        <v>44256</v>
      </c>
      <c r="B42" s="2638">
        <f>結果表!H40</f>
        <v>101.45604099571111</v>
      </c>
      <c r="C42" s="699">
        <f t="shared" ref="C42" si="284">B42-B41</f>
        <v>0.46673442946999444</v>
      </c>
      <c r="D42" s="243">
        <f t="shared" ref="D42" si="285">ROUND((B42-B30)/B30*100,2)</f>
        <v>4.05</v>
      </c>
      <c r="E42" s="359">
        <f t="shared" ref="E42" si="286">AVERAGE(B40:B42)</f>
        <v>100.94204869380637</v>
      </c>
      <c r="F42" s="359">
        <f t="shared" ref="F42" si="287">E42-E41</f>
        <v>0.59765055751790896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47">
        <f>結果表!P40</f>
        <v>98.858859334579293</v>
      </c>
      <c r="L42" s="527">
        <v>3</v>
      </c>
      <c r="M42" s="262">
        <f t="shared" ref="M42" si="291">B42</f>
        <v>101.45604099571111</v>
      </c>
      <c r="N42" s="220">
        <f t="shared" ref="N42" si="292">J42</f>
        <v>98.858859334579293</v>
      </c>
    </row>
    <row r="43" spans="1:14">
      <c r="A43" s="2589">
        <v>44287</v>
      </c>
      <c r="B43" s="2638">
        <f>結果表!H41</f>
        <v>101.74763665482472</v>
      </c>
      <c r="C43" s="699">
        <f t="shared" ref="C43" si="293">B43-B42</f>
        <v>0.29159565911361085</v>
      </c>
      <c r="D43" s="243">
        <f t="shared" ref="D43" si="294">ROUND((B43-B31)/B31*100,2)</f>
        <v>5.03</v>
      </c>
      <c r="E43" s="359">
        <f t="shared" ref="E43" si="295">AVERAGE(B41:B43)</f>
        <v>101.39766140559232</v>
      </c>
      <c r="F43" s="359">
        <f t="shared" ref="F43" si="296">E43-E42</f>
        <v>0.45561271178594609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47">
        <f>結果表!P41</f>
        <v>99.361130591823382</v>
      </c>
      <c r="L43" s="527">
        <v>4</v>
      </c>
      <c r="M43" s="262">
        <f t="shared" ref="M43" si="300">B43</f>
        <v>101.74763665482472</v>
      </c>
      <c r="N43" s="220">
        <f t="shared" ref="N43" si="301">J43</f>
        <v>99.361130591823382</v>
      </c>
    </row>
    <row r="44" spans="1:14">
      <c r="A44" s="2589">
        <v>44317</v>
      </c>
      <c r="B44" s="2638">
        <f>結果表!H42</f>
        <v>101.87574160844298</v>
      </c>
      <c r="C44" s="699">
        <f t="shared" ref="C44" si="302">B44-B43</f>
        <v>0.12810495361826213</v>
      </c>
      <c r="D44" s="243">
        <f t="shared" ref="D44" si="303">ROUND((B44-B32)/B32*100,2)</f>
        <v>5.67</v>
      </c>
      <c r="E44" s="359">
        <f t="shared" ref="E44" si="304">AVERAGE(B42:B44)</f>
        <v>101.69313975299293</v>
      </c>
      <c r="F44" s="359">
        <f t="shared" ref="F44" si="305">E44-E43</f>
        <v>0.29547834740061774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47">
        <f>結果表!P42</f>
        <v>99.805977287709595</v>
      </c>
      <c r="L44" s="527">
        <v>5</v>
      </c>
      <c r="M44" s="262">
        <f t="shared" ref="M44" si="309">B44</f>
        <v>101.87574160844298</v>
      </c>
      <c r="N44" s="220">
        <f t="shared" ref="N44" si="310">J44</f>
        <v>99.805977287709595</v>
      </c>
    </row>
    <row r="45" spans="1:14">
      <c r="A45" s="2589">
        <v>44348</v>
      </c>
      <c r="B45" s="2638">
        <f>結果表!H43</f>
        <v>101.88271148006602</v>
      </c>
      <c r="C45" s="699">
        <f t="shared" ref="C45" si="311">B45-B44</f>
        <v>6.9698716230419677E-3</v>
      </c>
      <c r="D45" s="243">
        <f t="shared" ref="D45" si="312">ROUND((B45-B33)/B33*100,2)</f>
        <v>5.86</v>
      </c>
      <c r="E45" s="359">
        <f t="shared" ref="E45" si="313">AVERAGE(B43:B45)</f>
        <v>101.83536324777789</v>
      </c>
      <c r="F45" s="359">
        <f t="shared" ref="F45" si="314">E45-E44</f>
        <v>0.14222349478495744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47">
        <f>結果表!P43</f>
        <v>100.18728855289058</v>
      </c>
      <c r="L45" s="527">
        <v>6</v>
      </c>
      <c r="M45" s="262">
        <f t="shared" ref="M45" si="318">B45</f>
        <v>101.88271148006602</v>
      </c>
      <c r="N45" s="220">
        <f t="shared" ref="N45" si="319">J45</f>
        <v>100.18728855289058</v>
      </c>
    </row>
    <row r="46" spans="1:14">
      <c r="A46" s="2589">
        <v>44378</v>
      </c>
      <c r="B46" s="2638">
        <f>結果表!H44</f>
        <v>101.78657039389577</v>
      </c>
      <c r="C46" s="699">
        <f t="shared" ref="C46" si="320">B46-B45</f>
        <v>-9.6141086170248968E-2</v>
      </c>
      <c r="D46" s="243">
        <f t="shared" ref="D46" si="321">ROUND((B46-B34)/B34*100,2)</f>
        <v>5.62</v>
      </c>
      <c r="E46" s="359">
        <f t="shared" ref="E46" si="322">AVERAGE(B44:B46)</f>
        <v>101.84834116080158</v>
      </c>
      <c r="F46" s="359">
        <f t="shared" ref="F46" si="323">E46-E45</f>
        <v>1.297791302368978E-2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47">
        <f>結果表!P44</f>
        <v>100.47955804906663</v>
      </c>
      <c r="L46" s="527">
        <v>7</v>
      </c>
      <c r="M46" s="262">
        <f t="shared" ref="M46" si="327">B46</f>
        <v>101.78657039389577</v>
      </c>
      <c r="N46" s="220">
        <f t="shared" ref="N46" si="328">J46</f>
        <v>100.47955804906663</v>
      </c>
    </row>
    <row r="47" spans="1:14">
      <c r="A47" s="2589">
        <v>44409</v>
      </c>
      <c r="B47" s="2638">
        <f>結果表!H45</f>
        <v>101.64388051037137</v>
      </c>
      <c r="C47" s="699">
        <f t="shared" ref="C47" si="329">B47-B46</f>
        <v>-0.14268988352439749</v>
      </c>
      <c r="D47" s="243">
        <f t="shared" ref="D47" si="330">ROUND((B47-B35)/B35*100,2)</f>
        <v>5.05</v>
      </c>
      <c r="E47" s="359">
        <f t="shared" ref="E47" si="331">AVERAGE(B45:B47)</f>
        <v>101.77105412811106</v>
      </c>
      <c r="F47" s="359">
        <f t="shared" ref="F47" si="332">E47-E46</f>
        <v>-7.7287032690520618E-2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47">
        <f>結果表!P45</f>
        <v>100.64904673885708</v>
      </c>
      <c r="L47" s="529">
        <v>8</v>
      </c>
      <c r="M47" s="262">
        <f t="shared" ref="M47" si="336">B47</f>
        <v>101.64388051037137</v>
      </c>
      <c r="N47" s="220">
        <f t="shared" ref="N47" si="337">J47</f>
        <v>100.64904673885708</v>
      </c>
    </row>
    <row r="48" spans="1:14">
      <c r="A48" s="2589">
        <v>44440</v>
      </c>
      <c r="B48" s="2638">
        <f>結果表!H46</f>
        <v>101.51450772881448</v>
      </c>
      <c r="C48" s="699">
        <f t="shared" ref="C48" si="338">B48-B47</f>
        <v>-0.12937278155689569</v>
      </c>
      <c r="D48" s="243">
        <f t="shared" ref="D48" si="339">ROUND((B48-B36)/B36*100,2)</f>
        <v>4.25</v>
      </c>
      <c r="E48" s="359">
        <f t="shared" ref="E48" si="340">AVERAGE(B46:B48)</f>
        <v>101.64831954436055</v>
      </c>
      <c r="F48" s="359">
        <f t="shared" ref="F48" si="341">E48-E47</f>
        <v>-0.12273458375051405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47">
        <f>結果表!P46</f>
        <v>100.75093836750051</v>
      </c>
      <c r="L48" s="529">
        <v>9</v>
      </c>
      <c r="M48" s="262">
        <f t="shared" ref="M48" si="345">B48</f>
        <v>101.51450772881448</v>
      </c>
      <c r="N48" s="220">
        <f t="shared" ref="N48" si="346">J48</f>
        <v>100.75093836750051</v>
      </c>
    </row>
    <row r="49" spans="1:14">
      <c r="A49" s="2589">
        <v>44470</v>
      </c>
      <c r="B49" s="2638">
        <f>結果表!H47</f>
        <v>101.45372642694228</v>
      </c>
      <c r="C49" s="699">
        <f t="shared" ref="C49" si="347">B49-B48</f>
        <v>-6.0781301872196991E-2</v>
      </c>
      <c r="D49" s="243">
        <f t="shared" ref="D49" si="348">ROUND((B49-B37)/B37*100,2)</f>
        <v>3.4</v>
      </c>
      <c r="E49" s="359">
        <f t="shared" ref="E49" si="349">AVERAGE(B47:B49)</f>
        <v>101.53737155537605</v>
      </c>
      <c r="F49" s="359">
        <f t="shared" ref="F49" si="350">E49-E48</f>
        <v>-0.11094798898449199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47">
        <f>結果表!P47</f>
        <v>100.82463605628378</v>
      </c>
      <c r="L49" s="529">
        <v>10</v>
      </c>
      <c r="M49" s="262">
        <f t="shared" ref="M49" si="354">B49</f>
        <v>101.45372642694228</v>
      </c>
      <c r="N49" s="220">
        <f t="shared" ref="N49" si="355">J49</f>
        <v>100.82463605628378</v>
      </c>
    </row>
    <row r="50" spans="1:14">
      <c r="A50" s="2589">
        <v>44501</v>
      </c>
      <c r="B50" s="2638">
        <f>結果表!H48</f>
        <v>101.46526303856452</v>
      </c>
      <c r="C50" s="699">
        <f t="shared" ref="C50" si="356">B50-B49</f>
        <v>1.1536611622233295E-2</v>
      </c>
      <c r="D50" s="243">
        <f t="shared" ref="D50" si="357">ROUND((B50-B38)/B38*100,2)</f>
        <v>2.61</v>
      </c>
      <c r="E50" s="359">
        <f t="shared" ref="E50" si="358">AVERAGE(B48:B50)</f>
        <v>101.47783239810708</v>
      </c>
      <c r="F50" s="359">
        <f t="shared" ref="F50" si="359">E50-E49</f>
        <v>-5.9539157268972076E-2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47">
        <f>結果表!P48</f>
        <v>100.90003493182537</v>
      </c>
      <c r="L50" s="528">
        <v>11</v>
      </c>
      <c r="M50" s="262">
        <f t="shared" ref="M50" si="363">B50</f>
        <v>101.46526303856452</v>
      </c>
      <c r="N50" s="220">
        <f t="shared" ref="N50" si="364">J50</f>
        <v>100.90003493182537</v>
      </c>
    </row>
    <row r="51" spans="1:14">
      <c r="A51" s="2641">
        <v>44531</v>
      </c>
      <c r="B51" s="2639">
        <f>結果表!H49</f>
        <v>101.52311805765285</v>
      </c>
      <c r="C51" s="930">
        <f t="shared" ref="C51" si="365">B51-B50</f>
        <v>5.7855019088336235E-2</v>
      </c>
      <c r="D51" s="246">
        <f t="shared" ref="D51" si="366">ROUND((B51-B39)/B39*100,2)</f>
        <v>1.87</v>
      </c>
      <c r="E51" s="544">
        <f t="shared" ref="E51" si="367">AVERAGE(B49:B51)</f>
        <v>101.48070250771987</v>
      </c>
      <c r="F51" s="544">
        <f t="shared" ref="F51" si="368">E51-E50</f>
        <v>2.8701096127861092E-3</v>
      </c>
      <c r="G51" s="545">
        <f t="shared" ref="G51" si="369">IF(F51&lt;0,-1,1)</f>
        <v>1</v>
      </c>
      <c r="H51" s="1013">
        <f t="shared" ref="H51" si="370">SUM(G49:G51)</f>
        <v>-1</v>
      </c>
      <c r="I51" s="440" t="str">
        <f t="shared" ref="I51" si="371">IF(H51=-3,"悪化 ",IF(H51=3,"改善 "," ---"))</f>
        <v xml:space="preserve"> ---</v>
      </c>
      <c r="J51" s="2547">
        <f>結果表!P49</f>
        <v>100.9992524075267</v>
      </c>
      <c r="L51" s="532">
        <v>12</v>
      </c>
      <c r="M51" s="494">
        <f t="shared" ref="M51" si="372">B51</f>
        <v>101.52311805765285</v>
      </c>
      <c r="N51" s="225">
        <f t="shared" ref="N51" si="373">J51</f>
        <v>100.9992524075267</v>
      </c>
    </row>
    <row r="52" spans="1:14">
      <c r="A52" s="2587">
        <v>44562</v>
      </c>
      <c r="B52" s="2638">
        <f>結果表!H50</f>
        <v>101.6164843392048</v>
      </c>
      <c r="C52" s="699">
        <f t="shared" ref="C52" si="374">B52-B51</f>
        <v>9.3366281551951147E-2</v>
      </c>
      <c r="D52" s="52">
        <f t="shared" ref="D52" si="375">ROUND((B52-B40)/B40*100,2)</f>
        <v>1.23</v>
      </c>
      <c r="E52" s="359">
        <f t="shared" ref="E52" si="376">AVERAGE(B50:B52)</f>
        <v>101.53495514514073</v>
      </c>
      <c r="F52" s="542">
        <f t="shared" ref="F52" si="377">E52-E51</f>
        <v>5.4252637420859173E-2</v>
      </c>
      <c r="G52" s="361">
        <f t="shared" ref="G52" si="378">IF(F52&lt;0,-1,1)</f>
        <v>1</v>
      </c>
      <c r="H52" s="360">
        <f t="shared" ref="H52" si="379">SUM(G50:G52)</f>
        <v>1</v>
      </c>
      <c r="I52" s="514" t="str">
        <f t="shared" ref="I52" si="380">IF(H52=-3,"悪化 ",IF(H52=3,"改善 "," ---"))</f>
        <v xml:space="preserve"> ---</v>
      </c>
      <c r="J52" s="2546">
        <f>結果表!P50</f>
        <v>101.11819591532429</v>
      </c>
      <c r="L52" s="530" t="s">
        <v>856</v>
      </c>
      <c r="M52" s="262">
        <f t="shared" ref="M52" si="381">B52</f>
        <v>101.6164843392048</v>
      </c>
      <c r="N52" s="220">
        <f t="shared" ref="N52" si="382">J52</f>
        <v>101.11819591532429</v>
      </c>
    </row>
    <row r="53" spans="1:14">
      <c r="A53" s="2587">
        <v>44593</v>
      </c>
      <c r="B53" s="2638">
        <f>結果表!H51</f>
        <v>101.67298598790781</v>
      </c>
      <c r="C53" s="699">
        <f t="shared" ref="C53" si="383">B53-B52</f>
        <v>5.6501648703005003E-2</v>
      </c>
      <c r="D53" s="52">
        <f t="shared" ref="D53" si="384">ROUND((B53-B41)/B41*100,2)</f>
        <v>0.68</v>
      </c>
      <c r="E53" s="359">
        <f t="shared" ref="E53" si="385">AVERAGE(B51:B53)</f>
        <v>101.60419612825514</v>
      </c>
      <c r="F53" s="542">
        <f t="shared" ref="F53" si="386">E53-E52</f>
        <v>6.9240983114411847E-2</v>
      </c>
      <c r="G53" s="361">
        <f t="shared" ref="G53" si="387">IF(F53&lt;0,-1,1)</f>
        <v>1</v>
      </c>
      <c r="H53" s="360">
        <f t="shared" ref="H53" si="388">SUM(G51:G53)</f>
        <v>3</v>
      </c>
      <c r="I53" s="514" t="str">
        <f t="shared" ref="I53" si="389">IF(H53=-3,"悪化 ",IF(H53=3,"改善 "," ---"))</f>
        <v xml:space="preserve">改善 </v>
      </c>
      <c r="J53" s="2547">
        <f>結果表!P51</f>
        <v>101.24743971012701</v>
      </c>
      <c r="L53" s="527">
        <v>2</v>
      </c>
      <c r="M53" s="262">
        <f t="shared" ref="M53" si="390">B53</f>
        <v>101.67298598790781</v>
      </c>
      <c r="N53" s="220">
        <f t="shared" ref="N53" si="391">J53</f>
        <v>101.24743971012701</v>
      </c>
    </row>
    <row r="54" spans="1:14">
      <c r="A54" s="2587">
        <v>44621</v>
      </c>
      <c r="B54" s="2638">
        <f>結果表!H52</f>
        <v>101.72821515876451</v>
      </c>
      <c r="C54" s="699">
        <f t="shared" ref="C54" si="392">B54-B53</f>
        <v>5.5229170856705423E-2</v>
      </c>
      <c r="D54" s="52">
        <f t="shared" ref="D54" si="393">ROUND((B54-B42)/B42*100,2)</f>
        <v>0.27</v>
      </c>
      <c r="E54" s="359">
        <f t="shared" ref="E54" si="394">AVERAGE(B52:B54)</f>
        <v>101.6725618286257</v>
      </c>
      <c r="F54" s="542">
        <f t="shared" ref="F54" si="395">E54-E53</f>
        <v>6.8365700370563331E-2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47">
        <f>結果表!P52</f>
        <v>101.37563049641457</v>
      </c>
      <c r="L54" s="527">
        <v>3</v>
      </c>
      <c r="M54" s="262">
        <f t="shared" ref="M54" si="399">B54</f>
        <v>101.72821515876451</v>
      </c>
      <c r="N54" s="220">
        <f t="shared" ref="N54" si="400">J54</f>
        <v>101.37563049641457</v>
      </c>
    </row>
    <row r="55" spans="1:14">
      <c r="A55" s="2587">
        <v>44652</v>
      </c>
      <c r="B55" s="2638">
        <f>結果表!H53</f>
        <v>101.7583428052029</v>
      </c>
      <c r="C55" s="699">
        <f t="shared" ref="C55" si="401">B55-B54</f>
        <v>3.0127646438387501E-2</v>
      </c>
      <c r="D55" s="52">
        <f t="shared" ref="D55" si="402">ROUND((B55-B43)/B43*100,2)</f>
        <v>0.01</v>
      </c>
      <c r="E55" s="359">
        <f t="shared" ref="E55" si="403">AVERAGE(B53:B55)</f>
        <v>101.7198479839584</v>
      </c>
      <c r="F55" s="542">
        <f t="shared" ref="F55" si="404">E55-E54</f>
        <v>4.7286155332699309E-2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47">
        <f>結果表!P53</f>
        <v>101.49356629729752</v>
      </c>
      <c r="L55" s="527">
        <v>4</v>
      </c>
      <c r="M55" s="262">
        <f t="shared" ref="M55" si="408">B55</f>
        <v>101.7583428052029</v>
      </c>
      <c r="N55" s="220">
        <f t="shared" ref="N55" si="409">J55</f>
        <v>101.49356629729752</v>
      </c>
    </row>
    <row r="56" spans="1:14">
      <c r="A56" s="2587">
        <v>44682</v>
      </c>
      <c r="B56" s="2638">
        <f>結果表!H54</f>
        <v>101.73794960709951</v>
      </c>
      <c r="C56" s="699">
        <f t="shared" ref="C56" si="410">B56-B55</f>
        <v>-2.0393198103391796E-2</v>
      </c>
      <c r="D56" s="52">
        <f t="shared" ref="D56" si="411">ROUND((B56-B44)/B44*100,2)</f>
        <v>-0.14000000000000001</v>
      </c>
      <c r="E56" s="359">
        <f t="shared" ref="E56" si="412">AVERAGE(B54:B56)</f>
        <v>101.74150252368896</v>
      </c>
      <c r="F56" s="542">
        <f t="shared" ref="F56" si="413">E56-E55</f>
        <v>2.1654539730562306E-2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47">
        <f>結果表!P54</f>
        <v>101.57746187817564</v>
      </c>
      <c r="L56" s="527">
        <v>5</v>
      </c>
      <c r="M56" s="262">
        <f t="shared" ref="M56" si="417">B56</f>
        <v>101.73794960709951</v>
      </c>
      <c r="N56" s="220">
        <f t="shared" ref="N56" si="418">J56</f>
        <v>101.57746187817564</v>
      </c>
    </row>
    <row r="57" spans="1:14">
      <c r="A57" s="2587">
        <v>44713</v>
      </c>
      <c r="B57" s="2638">
        <f>結果表!H55</f>
        <v>101.6365633088392</v>
      </c>
      <c r="C57" s="699">
        <f t="shared" ref="C57:C58" si="419">B57-B56</f>
        <v>-0.10138629826030865</v>
      </c>
      <c r="D57" s="52">
        <f t="shared" ref="D57:D58" si="420">ROUND((B57-B45)/B45*100,2)</f>
        <v>-0.24</v>
      </c>
      <c r="E57" s="359">
        <f t="shared" ref="E57:E58" si="421">AVERAGE(B55:B57)</f>
        <v>101.7109519070472</v>
      </c>
      <c r="F57" s="542">
        <f t="shared" ref="F57:F58" si="422">E57-E56</f>
        <v>-3.0550616641761508E-2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47">
        <f>結果表!P55</f>
        <v>101.60926097592757</v>
      </c>
      <c r="L57" s="527">
        <v>6</v>
      </c>
      <c r="M57" s="262">
        <f t="shared" ref="M57:M58" si="426">B57</f>
        <v>101.6365633088392</v>
      </c>
      <c r="N57" s="220">
        <f t="shared" ref="N57:N58" si="427">J57</f>
        <v>101.60926097592757</v>
      </c>
    </row>
    <row r="58" spans="1:14">
      <c r="A58" s="2587">
        <v>44743</v>
      </c>
      <c r="B58" s="2638">
        <f>結果表!H56</f>
        <v>101.44392828961905</v>
      </c>
      <c r="C58" s="699">
        <f t="shared" si="419"/>
        <v>-0.19263501922014825</v>
      </c>
      <c r="D58" s="52">
        <f t="shared" si="420"/>
        <v>-0.34</v>
      </c>
      <c r="E58" s="359">
        <f t="shared" si="421"/>
        <v>101.60614706851925</v>
      </c>
      <c r="F58" s="542">
        <f t="shared" si="422"/>
        <v>-0.1048048385279543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47">
        <f>結果表!P56</f>
        <v>101.55884508153642</v>
      </c>
      <c r="L58" s="527">
        <v>7</v>
      </c>
      <c r="M58" s="262">
        <f t="shared" si="426"/>
        <v>101.44392828961905</v>
      </c>
      <c r="N58" s="220">
        <f t="shared" si="427"/>
        <v>101.55884508153642</v>
      </c>
    </row>
    <row r="59" spans="1:14">
      <c r="A59" s="2587">
        <v>44774</v>
      </c>
      <c r="B59" s="2638">
        <f>結果表!H57</f>
        <v>101.15274899251769</v>
      </c>
      <c r="C59" s="699">
        <f t="shared" ref="C59" si="428">B59-B58</f>
        <v>-0.29117929710136536</v>
      </c>
      <c r="D59" s="52">
        <f t="shared" ref="D59" si="429">ROUND((B59-B47)/B47*100,2)</f>
        <v>-0.48</v>
      </c>
      <c r="E59" s="359">
        <f t="shared" ref="E59" si="430">AVERAGE(B57:B59)</f>
        <v>101.41108019699197</v>
      </c>
      <c r="F59" s="542">
        <f t="shared" ref="F59" si="431">E59-E58</f>
        <v>-0.19506687152727409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47">
        <f>結果表!P57</f>
        <v>101.41652956490226</v>
      </c>
      <c r="L59" s="529">
        <v>8</v>
      </c>
      <c r="M59" s="262">
        <f t="shared" ref="M59" si="435">B59</f>
        <v>101.15274899251769</v>
      </c>
      <c r="N59" s="220">
        <f t="shared" ref="N59" si="436">J59</f>
        <v>101.41652956490226</v>
      </c>
    </row>
    <row r="60" spans="1:14">
      <c r="A60" s="2587">
        <v>44805</v>
      </c>
      <c r="B60" s="2638">
        <f>結果表!H58</f>
        <v>100.75446746457307</v>
      </c>
      <c r="C60" s="699">
        <f t="shared" ref="C60" si="437">B60-B59</f>
        <v>-0.39828152794461857</v>
      </c>
      <c r="D60" s="52">
        <f t="shared" ref="D60" si="438">ROUND((B60-B48)/B48*100,2)</f>
        <v>-0.75</v>
      </c>
      <c r="E60" s="359">
        <f t="shared" ref="E60" si="439">AVERAGE(B58:B60)</f>
        <v>101.11704824890326</v>
      </c>
      <c r="F60" s="542">
        <f t="shared" ref="F60" si="440">E60-E59</f>
        <v>-0.29403194808871547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47">
        <f>結果表!P58</f>
        <v>101.17686923964168</v>
      </c>
      <c r="L60" s="529">
        <v>9</v>
      </c>
      <c r="M60" s="262">
        <f t="shared" ref="M60" si="444">B60</f>
        <v>100.75446746457307</v>
      </c>
      <c r="N60" s="220">
        <f t="shared" ref="N60" si="445">J60</f>
        <v>101.17686923964168</v>
      </c>
    </row>
    <row r="61" spans="1:14">
      <c r="A61" s="2587">
        <v>44835</v>
      </c>
      <c r="B61" s="2638">
        <f>結果表!H59</f>
        <v>100.3330195555707</v>
      </c>
      <c r="C61" s="699">
        <f t="shared" ref="C61" si="446">B61-B60</f>
        <v>-0.42144790900236728</v>
      </c>
      <c r="D61" s="52">
        <f t="shared" ref="D61" si="447">ROUND((B61-B49)/B49*100,2)</f>
        <v>-1.1000000000000001</v>
      </c>
      <c r="E61" s="359">
        <f t="shared" ref="E61" si="448">AVERAGE(B59:B61)</f>
        <v>100.74674533755382</v>
      </c>
      <c r="F61" s="542">
        <f t="shared" ref="F61" si="449">E61-E60</f>
        <v>-0.37030291134944093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47">
        <f>結果表!P59</f>
        <v>100.87257493220672</v>
      </c>
      <c r="L61" s="529">
        <v>10</v>
      </c>
      <c r="M61" s="262">
        <f t="shared" ref="M61" si="453">B61</f>
        <v>100.3330195555707</v>
      </c>
      <c r="N61" s="220">
        <f t="shared" ref="N61" si="454">J61</f>
        <v>100.87257493220672</v>
      </c>
    </row>
    <row r="62" spans="1:14">
      <c r="A62" s="2587">
        <v>44866</v>
      </c>
      <c r="B62" s="2638">
        <f>結果表!H60</f>
        <v>99.967022836965981</v>
      </c>
      <c r="C62" s="699">
        <f t="shared" ref="C62" si="455">B62-B61</f>
        <v>-0.36599671860471972</v>
      </c>
      <c r="D62" s="52">
        <f t="shared" ref="D62" si="456">ROUND((B62-B50)/B50*100,2)</f>
        <v>-1.48</v>
      </c>
      <c r="E62" s="359">
        <f t="shared" ref="E62" si="457">AVERAGE(B60:B62)</f>
        <v>100.35150328570326</v>
      </c>
      <c r="F62" s="542">
        <f t="shared" ref="F62" si="458">E62-E61</f>
        <v>-0.39524205185055905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47">
        <f>結果表!P60</f>
        <v>100.52972590789842</v>
      </c>
      <c r="L62" s="528">
        <v>11</v>
      </c>
      <c r="M62" s="262">
        <f t="shared" ref="M62" si="462">B62</f>
        <v>99.967022836965981</v>
      </c>
      <c r="N62" s="220">
        <f t="shared" ref="N62" si="463">J62</f>
        <v>100.52972590789842</v>
      </c>
    </row>
    <row r="63" spans="1:14">
      <c r="A63" s="2587">
        <v>44896</v>
      </c>
      <c r="B63" s="2638">
        <f>結果表!H61</f>
        <v>99.662229314628405</v>
      </c>
      <c r="C63" s="699">
        <f t="shared" ref="C63:C64" si="464">B63-B62</f>
        <v>-0.30479352233757595</v>
      </c>
      <c r="D63" s="52">
        <f t="shared" ref="D63:D64" si="465">ROUND((B63-B51)/B51*100,2)</f>
        <v>-1.83</v>
      </c>
      <c r="E63" s="359">
        <f t="shared" ref="E63:E64" si="466">AVERAGE(B61:B63)</f>
        <v>99.987423902388358</v>
      </c>
      <c r="F63" s="542">
        <f t="shared" ref="F63:F64" si="467">E63-E62</f>
        <v>-0.36407938331490186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48">
        <f>結果表!P61</f>
        <v>100.17922455953409</v>
      </c>
      <c r="L63" s="532">
        <v>12</v>
      </c>
      <c r="M63" s="494">
        <f t="shared" ref="M63:M64" si="471">B63</f>
        <v>99.662229314628405</v>
      </c>
      <c r="N63" s="225">
        <f t="shared" ref="N63:N64" si="472">J63</f>
        <v>100.17922455953409</v>
      </c>
    </row>
    <row r="64" spans="1:14">
      <c r="A64" s="2640">
        <v>44927</v>
      </c>
      <c r="B64" s="2637">
        <f>結果表!H62</f>
        <v>99.435959346511297</v>
      </c>
      <c r="C64" s="735">
        <f t="shared" si="464"/>
        <v>-0.22626996811710853</v>
      </c>
      <c r="D64" s="547">
        <f t="shared" si="465"/>
        <v>-2.15</v>
      </c>
      <c r="E64" s="553">
        <f t="shared" si="466"/>
        <v>99.688403832701894</v>
      </c>
      <c r="F64" s="548">
        <f t="shared" si="467"/>
        <v>-0.29902006968646333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47">
        <f>結果表!P62</f>
        <v>99.854830433131852</v>
      </c>
      <c r="L64" s="530" t="s">
        <v>1210</v>
      </c>
      <c r="M64" s="531">
        <f t="shared" si="471"/>
        <v>99.435959346511297</v>
      </c>
      <c r="N64" s="369">
        <f t="shared" si="472"/>
        <v>99.854830433131852</v>
      </c>
    </row>
    <row r="65" spans="1:14">
      <c r="A65" s="2589">
        <v>44958</v>
      </c>
      <c r="B65" s="2638">
        <f>結果表!H63</f>
        <v>99.263547117120893</v>
      </c>
      <c r="C65" s="699">
        <f t="shared" ref="C65" si="473">B65-B64</f>
        <v>-0.17241222939040313</v>
      </c>
      <c r="D65" s="52">
        <f t="shared" ref="D65" si="474">ROUND((B65-B53)/B53*100,2)</f>
        <v>-2.37</v>
      </c>
      <c r="E65" s="359">
        <f t="shared" ref="E65" si="475">AVERAGE(B63:B65)</f>
        <v>99.45391192608686</v>
      </c>
      <c r="F65" s="542">
        <f t="shared" ref="F65" si="476">E65-E64</f>
        <v>-0.23449190661503394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47">
        <f>結果表!P63</f>
        <v>99.589438247263928</v>
      </c>
      <c r="L65" s="527">
        <v>2</v>
      </c>
      <c r="M65" s="262">
        <f t="shared" ref="M65" si="480">B65</f>
        <v>99.263547117120893</v>
      </c>
      <c r="N65" s="220">
        <f t="shared" ref="N65" si="481">J65</f>
        <v>99.589438247263928</v>
      </c>
    </row>
    <row r="66" spans="1:14">
      <c r="A66" s="2589">
        <v>44986</v>
      </c>
      <c r="B66" s="2638">
        <f>結果表!H64</f>
        <v>99.143204008848642</v>
      </c>
      <c r="C66" s="699">
        <f t="shared" ref="C66" si="482">B66-B65</f>
        <v>-0.1203431082722517</v>
      </c>
      <c r="D66" s="52">
        <f t="shared" ref="D66" si="483">ROUND((B66-B54)/B54*100,2)</f>
        <v>-2.54</v>
      </c>
      <c r="E66" s="359">
        <f t="shared" ref="E66" si="484">AVERAGE(B64:B66)</f>
        <v>99.28090349082693</v>
      </c>
      <c r="F66" s="542">
        <f t="shared" ref="F66" si="485">E66-E65</f>
        <v>-0.17300843525993059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47">
        <f>結果表!P64</f>
        <v>99.423798868443697</v>
      </c>
      <c r="L66" s="527">
        <v>3</v>
      </c>
      <c r="M66" s="262">
        <f t="shared" ref="M66" si="489">B66</f>
        <v>99.143204008848642</v>
      </c>
      <c r="N66" s="220">
        <f t="shared" ref="N66" si="490">J66</f>
        <v>99.423798868443697</v>
      </c>
    </row>
    <row r="67" spans="1:14">
      <c r="A67" s="2589">
        <v>45017</v>
      </c>
      <c r="B67" s="2638">
        <f>結果表!H65</f>
        <v>99.091915481957017</v>
      </c>
      <c r="C67" s="699">
        <f t="shared" ref="C67" si="491">B67-B66</f>
        <v>-5.1288526891624997E-2</v>
      </c>
      <c r="D67" s="52">
        <f t="shared" ref="D67" si="492">ROUND((B67-B55)/B55*100,2)</f>
        <v>-2.62</v>
      </c>
      <c r="E67" s="359">
        <f t="shared" ref="E67" si="493">AVERAGE(B65:B67)</f>
        <v>99.166222202642189</v>
      </c>
      <c r="F67" s="542">
        <f t="shared" ref="F67" si="494">E67-E66</f>
        <v>-0.11468128818474099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47">
        <f>結果表!P65</f>
        <v>99.370751028582546</v>
      </c>
      <c r="L67" s="527">
        <v>4</v>
      </c>
      <c r="M67" s="262">
        <f t="shared" ref="M67" si="498">B67</f>
        <v>99.091915481957017</v>
      </c>
      <c r="N67" s="220">
        <f t="shared" ref="N67" si="499">J67</f>
        <v>99.370751028582546</v>
      </c>
    </row>
    <row r="68" spans="1:14">
      <c r="A68" s="2589">
        <v>45047</v>
      </c>
      <c r="B68" s="2638">
        <f>結果表!H66</f>
        <v>99.07982891144448</v>
      </c>
      <c r="C68" s="699">
        <f t="shared" ref="C68" si="500">B68-B67</f>
        <v>-1.2086570512536809E-2</v>
      </c>
      <c r="D68" s="52">
        <f t="shared" ref="D68" si="501">ROUND((B68-B56)/B56*100,2)</f>
        <v>-2.61</v>
      </c>
      <c r="E68" s="359">
        <f t="shared" ref="E68" si="502">AVERAGE(B66:B68)</f>
        <v>99.104982800750051</v>
      </c>
      <c r="F68" s="542">
        <f t="shared" ref="F68" si="503">E68-E67</f>
        <v>-6.1239401892137835E-2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47">
        <f>結果表!P66</f>
        <v>99.394053152562449</v>
      </c>
      <c r="L68" s="527">
        <v>5</v>
      </c>
      <c r="M68" s="262">
        <f t="shared" ref="M68" si="507">B68</f>
        <v>99.07982891144448</v>
      </c>
      <c r="N68" s="220">
        <f t="shared" ref="N68" si="508">J68</f>
        <v>99.394053152562449</v>
      </c>
    </row>
    <row r="69" spans="1:14">
      <c r="A69" s="2589">
        <v>45078</v>
      </c>
      <c r="B69" s="2638">
        <f>結果表!H67</f>
        <v>99.103668959523787</v>
      </c>
      <c r="C69" s="699">
        <f t="shared" ref="C69" si="509">B69-B68</f>
        <v>2.3840048079307508E-2</v>
      </c>
      <c r="D69" s="52">
        <f t="shared" ref="D69" si="510">ROUND((B69-B57)/B57*100,2)</f>
        <v>-2.4900000000000002</v>
      </c>
      <c r="E69" s="359">
        <f t="shared" ref="E69" si="511">AVERAGE(B67:B69)</f>
        <v>99.09180445097509</v>
      </c>
      <c r="F69" s="542">
        <f t="shared" ref="F69" si="512">E69-E68</f>
        <v>-1.3178349774960907E-2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47">
        <f>結果表!P67</f>
        <v>99.456262176866872</v>
      </c>
      <c r="L69" s="527">
        <v>6</v>
      </c>
      <c r="M69" s="262">
        <f t="shared" ref="M69" si="516">B69</f>
        <v>99.103668959523787</v>
      </c>
      <c r="N69" s="220">
        <f t="shared" ref="N69" si="517">J69</f>
        <v>99.456262176866872</v>
      </c>
    </row>
    <row r="70" spans="1:14">
      <c r="A70" s="2589">
        <v>45108</v>
      </c>
      <c r="B70" s="2638">
        <f>結果表!H68</f>
        <v>99.157955999079448</v>
      </c>
      <c r="C70" s="699">
        <f t="shared" ref="C70" si="518">B70-B69</f>
        <v>5.4287039555660499E-2</v>
      </c>
      <c r="D70" s="52">
        <f t="shared" ref="D70" si="519">ROUND((B70-B58)/B58*100,2)</f>
        <v>-2.25</v>
      </c>
      <c r="E70" s="359">
        <f t="shared" ref="E70" si="520">AVERAGE(B68:B70)</f>
        <v>99.113817956682567</v>
      </c>
      <c r="F70" s="542">
        <f t="shared" ref="F70" si="521">E70-E69</f>
        <v>2.2013505707477066E-2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47">
        <f>結果表!P68</f>
        <v>99.547728351075335</v>
      </c>
      <c r="L70" s="527">
        <v>7</v>
      </c>
      <c r="M70" s="262">
        <f t="shared" ref="M70" si="525">B70</f>
        <v>99.157955999079448</v>
      </c>
      <c r="N70" s="220">
        <f t="shared" ref="N70" si="526">J70</f>
        <v>99.547728351075335</v>
      </c>
    </row>
    <row r="71" spans="1:14">
      <c r="A71" s="2589">
        <v>45139</v>
      </c>
      <c r="B71" s="2638">
        <f>結果表!H69</f>
        <v>99.21399883402924</v>
      </c>
      <c r="C71" s="699">
        <f t="shared" ref="C71" si="527">B71-B70</f>
        <v>5.6042834949792564E-2</v>
      </c>
      <c r="D71" s="52">
        <f t="shared" ref="D71" si="528">ROUND((B71-B59)/B59*100,2)</f>
        <v>-1.92</v>
      </c>
      <c r="E71" s="359">
        <f t="shared" ref="E71" si="529">AVERAGE(B69:B71)</f>
        <v>99.158541264210839</v>
      </c>
      <c r="F71" s="542">
        <f t="shared" ref="F71" si="530">E71-E70</f>
        <v>4.4723307528272471E-2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47">
        <f>結果表!P69</f>
        <v>99.632718596445912</v>
      </c>
      <c r="L71" s="529">
        <v>8</v>
      </c>
      <c r="M71" s="262">
        <f t="shared" ref="M71" si="534">B71</f>
        <v>99.21399883402924</v>
      </c>
      <c r="N71" s="220">
        <f t="shared" ref="N71" si="535">J71</f>
        <v>99.632718596445912</v>
      </c>
    </row>
    <row r="72" spans="1:14">
      <c r="A72" s="2589">
        <v>45170</v>
      </c>
      <c r="B72" s="2638">
        <f>結果表!H70</f>
        <v>99.212671651478118</v>
      </c>
      <c r="C72" s="699">
        <f t="shared" ref="C72" si="536">B72-B71</f>
        <v>-1.3271825511225188E-3</v>
      </c>
      <c r="D72" s="52">
        <f t="shared" ref="D72" si="537">ROUND((B72-B60)/B60*100,2)</f>
        <v>-1.53</v>
      </c>
      <c r="E72" s="359">
        <f t="shared" ref="E72" si="538">AVERAGE(B70:B72)</f>
        <v>99.194875494862274</v>
      </c>
      <c r="F72" s="542">
        <f t="shared" ref="F72" si="539">E72-E71</f>
        <v>3.6334230651434041E-2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47">
        <f>結果表!P70</f>
        <v>99.699187894427993</v>
      </c>
      <c r="L72" s="529">
        <v>9</v>
      </c>
      <c r="M72" s="262">
        <f t="shared" ref="M72" si="543">B72</f>
        <v>99.212671651478118</v>
      </c>
      <c r="N72" s="220">
        <f t="shared" ref="N72" si="544">J72</f>
        <v>99.699187894427993</v>
      </c>
    </row>
    <row r="73" spans="1:14">
      <c r="A73" s="2589">
        <v>45200</v>
      </c>
      <c r="B73" s="2638">
        <f>結果表!H71</f>
        <v>99.182531454138939</v>
      </c>
      <c r="C73" s="699">
        <f t="shared" ref="C73" si="545">B73-B72</f>
        <v>-3.0140197339179053E-2</v>
      </c>
      <c r="D73" s="52">
        <f t="shared" ref="D73" si="546">ROUND((B73-B61)/B61*100,2)</f>
        <v>-1.1499999999999999</v>
      </c>
      <c r="E73" s="359">
        <f t="shared" ref="E73" si="547">AVERAGE(B71:B73)</f>
        <v>99.203067313215442</v>
      </c>
      <c r="F73" s="542">
        <f t="shared" ref="F73" si="548">E73-E72</f>
        <v>8.1918183531684008E-3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47">
        <f>結果表!P71</f>
        <v>99.74181636436856</v>
      </c>
      <c r="L73" s="529">
        <v>10</v>
      </c>
      <c r="M73" s="262">
        <f t="shared" ref="M73" si="552">B73</f>
        <v>99.182531454138939</v>
      </c>
      <c r="N73" s="220">
        <f t="shared" ref="N73" si="553">J73</f>
        <v>99.74181636436856</v>
      </c>
    </row>
    <row r="74" spans="1:14">
      <c r="A74" s="2589">
        <v>45231</v>
      </c>
      <c r="B74" s="2638">
        <f>結果表!H72</f>
        <v>99.118250502429504</v>
      </c>
      <c r="C74" s="699">
        <f t="shared" ref="C74" si="554">B74-B73</f>
        <v>-6.428095170943493E-2</v>
      </c>
      <c r="D74" s="52">
        <f t="shared" ref="D74" si="555">ROUND((B74-B62)/B62*100,2)</f>
        <v>-0.85</v>
      </c>
      <c r="E74" s="359">
        <f t="shared" ref="E74" si="556">AVERAGE(B72:B74)</f>
        <v>99.171151202682196</v>
      </c>
      <c r="F74" s="542">
        <f t="shared" ref="F74" si="557">E74-E73</f>
        <v>-3.1916110533245501E-2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547">
        <f>結果表!P72</f>
        <v>99.752899222972644</v>
      </c>
      <c r="L74" s="528">
        <v>11</v>
      </c>
      <c r="M74" s="262">
        <f t="shared" ref="M74" si="561">B74</f>
        <v>99.118250502429504</v>
      </c>
      <c r="N74" s="220">
        <f t="shared" ref="N74" si="562">J74</f>
        <v>99.752899222972644</v>
      </c>
    </row>
    <row r="75" spans="1:14">
      <c r="A75" s="2641">
        <v>45261</v>
      </c>
      <c r="B75" s="2639">
        <f>結果表!H73</f>
        <v>99.031196740493286</v>
      </c>
      <c r="C75" s="930">
        <f t="shared" ref="C75:C76" si="563">B75-B74</f>
        <v>-8.7053761936218166E-2</v>
      </c>
      <c r="D75" s="550">
        <f t="shared" ref="D75:D76" si="564">ROUND((B75-B63)/B63*100,2)</f>
        <v>-0.63</v>
      </c>
      <c r="E75" s="544">
        <f t="shared" ref="E75:E76" si="565">AVERAGE(B73:B75)</f>
        <v>99.110659565687243</v>
      </c>
      <c r="F75" s="551">
        <f t="shared" ref="F75:F76" si="566">E75-E74</f>
        <v>-6.0491636994953524E-2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547">
        <f>結果表!P73</f>
        <v>99.742438379736114</v>
      </c>
      <c r="L75" s="532">
        <v>12</v>
      </c>
      <c r="M75" s="494">
        <f t="shared" ref="M75:M76" si="570">B75</f>
        <v>99.031196740493286</v>
      </c>
      <c r="N75" s="225">
        <f t="shared" ref="N75:N76" si="571">J75</f>
        <v>99.742438379736114</v>
      </c>
    </row>
    <row r="76" spans="1:14">
      <c r="A76" s="2640">
        <v>45292</v>
      </c>
      <c r="B76" s="2638">
        <f>結果表!H74</f>
        <v>98.955617933805414</v>
      </c>
      <c r="C76" s="735">
        <f t="shared" si="563"/>
        <v>-7.5578806687872202E-2</v>
      </c>
      <c r="D76" s="547">
        <f t="shared" si="564"/>
        <v>-0.48</v>
      </c>
      <c r="E76" s="553">
        <f t="shared" si="565"/>
        <v>99.035021725576073</v>
      </c>
      <c r="F76" s="548">
        <f t="shared" si="566"/>
        <v>-7.5637840111170362E-2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46">
        <f>結果表!P74</f>
        <v>99.740507878923353</v>
      </c>
      <c r="L76" s="530" t="s">
        <v>1254</v>
      </c>
      <c r="M76" s="262">
        <f t="shared" si="570"/>
        <v>98.955617933805414</v>
      </c>
      <c r="N76" s="220">
        <f t="shared" si="571"/>
        <v>99.740507878923353</v>
      </c>
    </row>
    <row r="77" spans="1:14">
      <c r="A77" s="2589">
        <v>45323</v>
      </c>
      <c r="B77" s="2638">
        <f>結果表!H75</f>
        <v>99.000735240624763</v>
      </c>
      <c r="C77" s="699">
        <f t="shared" ref="C77" si="572">B77-B76</f>
        <v>4.5117306819349778E-2</v>
      </c>
      <c r="D77" s="52">
        <f t="shared" ref="D77" si="573">ROUND((B77-B65)/B65*100,2)</f>
        <v>-0.26</v>
      </c>
      <c r="E77" s="359">
        <f t="shared" ref="E77" si="574">AVERAGE(B75:B77)</f>
        <v>98.995849971641164</v>
      </c>
      <c r="F77" s="542">
        <f t="shared" ref="F77" si="575">E77-E76</f>
        <v>-3.9171753934908793E-2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47">
        <f>結果表!P75</f>
        <v>99.780680671344726</v>
      </c>
      <c r="L77" s="527">
        <v>2</v>
      </c>
      <c r="M77" s="262">
        <f t="shared" ref="M77" si="579">B77</f>
        <v>99.000735240624763</v>
      </c>
      <c r="N77" s="220">
        <f t="shared" ref="N77" si="580">J77</f>
        <v>99.780680671344726</v>
      </c>
    </row>
    <row r="78" spans="1:14">
      <c r="A78" s="2589">
        <v>45352</v>
      </c>
      <c r="B78" s="2638">
        <f>結果表!H76</f>
        <v>99.159441332283478</v>
      </c>
      <c r="C78" s="699">
        <f t="shared" ref="C78" si="581">B78-B77</f>
        <v>0.15870609165871485</v>
      </c>
      <c r="D78" s="52">
        <f t="shared" ref="D78" si="582">ROUND((B78-B66)/B66*100,2)</f>
        <v>0.02</v>
      </c>
      <c r="E78" s="359">
        <f t="shared" ref="E78" si="583">AVERAGE(B76:B78)</f>
        <v>99.038598168904556</v>
      </c>
      <c r="F78" s="542">
        <f t="shared" ref="F78" si="584">E78-E77</f>
        <v>4.274819726339274E-2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47">
        <f>結果表!P76</f>
        <v>99.868297265155036</v>
      </c>
      <c r="L78" s="527">
        <v>3</v>
      </c>
      <c r="M78" s="262">
        <f t="shared" ref="M78" si="588">B78</f>
        <v>99.159441332283478</v>
      </c>
      <c r="N78" s="220">
        <f t="shared" ref="N78" si="589">J78</f>
        <v>99.868297265155036</v>
      </c>
    </row>
    <row r="79" spans="1:14">
      <c r="A79" s="2589">
        <v>45383</v>
      </c>
      <c r="B79" s="2638">
        <f>結果表!H77</f>
        <v>99.450087472046022</v>
      </c>
      <c r="C79" s="699">
        <f t="shared" ref="C79" si="590">B79-B78</f>
        <v>0.2906461397625435</v>
      </c>
      <c r="D79" s="52">
        <f t="shared" ref="D79" si="591">ROUND((B79-B67)/B67*100,2)</f>
        <v>0.36</v>
      </c>
      <c r="E79" s="359">
        <f t="shared" ref="E79" si="592">AVERAGE(B77:B79)</f>
        <v>99.203421348318102</v>
      </c>
      <c r="F79" s="542">
        <f t="shared" ref="F79" si="593">E79-E78</f>
        <v>0.16482317941354552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47">
        <f>結果表!P77</f>
        <v>99.986795627612352</v>
      </c>
      <c r="L79" s="527">
        <v>4</v>
      </c>
      <c r="M79" s="262">
        <f t="shared" ref="M79" si="597">B79</f>
        <v>99.450087472046022</v>
      </c>
      <c r="N79" s="220">
        <f t="shared" ref="N79" si="598">J79</f>
        <v>99.986795627612352</v>
      </c>
    </row>
    <row r="80" spans="1:14">
      <c r="A80" s="2589">
        <v>45413</v>
      </c>
      <c r="B80" s="2638">
        <f>結果表!H78</f>
        <v>99.77766431850614</v>
      </c>
      <c r="C80" s="699">
        <f t="shared" ref="C80" si="599">B80-B79</f>
        <v>0.32757684646011853</v>
      </c>
      <c r="D80" s="52">
        <f t="shared" ref="D80" si="600">ROUND((B80-B68)/B68*100,2)</f>
        <v>0.7</v>
      </c>
      <c r="E80" s="359">
        <f t="shared" ref="E80" si="601">AVERAGE(B78:B80)</f>
        <v>99.462397707611885</v>
      </c>
      <c r="F80" s="542">
        <f t="shared" ref="F80" si="602">E80-E79</f>
        <v>0.25897635929378282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47">
        <f>結果表!P78</f>
        <v>100.10171527511383</v>
      </c>
      <c r="L80" s="527">
        <v>5</v>
      </c>
      <c r="M80" s="262">
        <f t="shared" ref="M80" si="606">B80</f>
        <v>99.77766431850614</v>
      </c>
      <c r="N80" s="220">
        <f t="shared" ref="N80" si="607">J80</f>
        <v>100.10171527511383</v>
      </c>
    </row>
    <row r="81" spans="1:14">
      <c r="A81" s="2589">
        <v>45444</v>
      </c>
      <c r="B81" s="2638">
        <f>結果表!H79</f>
        <v>100.01005158196669</v>
      </c>
      <c r="C81" s="699">
        <f t="shared" ref="C81" si="608">B81-B80</f>
        <v>0.23238726346055216</v>
      </c>
      <c r="D81" s="52">
        <f t="shared" ref="D81" si="609">ROUND((B81-B69)/B69*100,2)</f>
        <v>0.91</v>
      </c>
      <c r="E81" s="359">
        <f t="shared" ref="E81" si="610">AVERAGE(B79:B81)</f>
        <v>99.74593445750628</v>
      </c>
      <c r="F81" s="542">
        <f t="shared" ref="F81" si="611">E81-E80</f>
        <v>0.28353674989439526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47">
        <f>結果表!P79</f>
        <v>100.18141091550501</v>
      </c>
      <c r="L81" s="527">
        <v>6</v>
      </c>
      <c r="M81" s="262">
        <f t="shared" ref="M81" si="615">B81</f>
        <v>100.01005158196669</v>
      </c>
      <c r="N81" s="220">
        <f t="shared" ref="N81" si="616">J81</f>
        <v>100.18141091550501</v>
      </c>
    </row>
    <row r="82" spans="1:14">
      <c r="A82" s="2589">
        <v>45474</v>
      </c>
      <c r="B82" s="2638">
        <f>結果表!H80</f>
        <v>100.1843614018815</v>
      </c>
      <c r="C82" s="699">
        <f t="shared" ref="C82" si="617">B82-B81</f>
        <v>0.17430981991481076</v>
      </c>
      <c r="D82" s="52">
        <f t="shared" ref="D82" si="618">ROUND((B82-B70)/B70*100,2)</f>
        <v>1.04</v>
      </c>
      <c r="E82" s="359">
        <f t="shared" ref="E82" si="619">AVERAGE(B80:B82)</f>
        <v>99.990692434118117</v>
      </c>
      <c r="F82" s="542">
        <f t="shared" ref="F82" si="620">E82-E81</f>
        <v>0.24475797661183663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47">
        <f>結果表!P80</f>
        <v>100.24131971983877</v>
      </c>
      <c r="L82" s="527">
        <v>7</v>
      </c>
      <c r="M82" s="262">
        <f t="shared" ref="M82" si="624">B82</f>
        <v>100.1843614018815</v>
      </c>
      <c r="N82" s="220">
        <f t="shared" ref="N82" si="625">J82</f>
        <v>100.24131971983877</v>
      </c>
    </row>
    <row r="83" spans="1:14">
      <c r="A83" s="2589">
        <v>45505</v>
      </c>
      <c r="B83" s="2638">
        <f>結果表!H81</f>
        <v>100.22495750593829</v>
      </c>
      <c r="C83" s="699">
        <f t="shared" ref="C83" si="626">B83-B82</f>
        <v>4.0596104056788818E-2</v>
      </c>
      <c r="D83" s="52">
        <f t="shared" ref="D83" si="627">ROUND((B83-B71)/B71*100,2)</f>
        <v>1.02</v>
      </c>
      <c r="E83" s="359">
        <f t="shared" ref="E83" si="628">AVERAGE(B81:B83)</f>
        <v>100.13979016326216</v>
      </c>
      <c r="F83" s="542">
        <f t="shared" ref="F83" si="629">E83-E82</f>
        <v>0.14909772914404584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47">
        <f>結果表!P81</f>
        <v>100.27299245127389</v>
      </c>
      <c r="L83" s="529">
        <v>8</v>
      </c>
      <c r="M83" s="262">
        <f t="shared" ref="M83" si="633">B83</f>
        <v>100.22495750593829</v>
      </c>
      <c r="N83" s="220">
        <f t="shared" ref="N83" si="634">J83</f>
        <v>100.27299245127389</v>
      </c>
    </row>
    <row r="84" spans="1:14">
      <c r="A84" s="2589">
        <v>45536</v>
      </c>
      <c r="B84" s="2638">
        <f>結果表!H82</f>
        <v>100.20624649247731</v>
      </c>
      <c r="C84" s="699">
        <f t="shared" ref="C84" si="635">B84-B83</f>
        <v>-1.8711013460986692E-2</v>
      </c>
      <c r="D84" s="52">
        <f t="shared" ref="D84" si="636">ROUND((B84-B72)/B72*100,2)</f>
        <v>1</v>
      </c>
      <c r="E84" s="359">
        <f t="shared" ref="E84" si="637">AVERAGE(B82:B84)</f>
        <v>100.2051884667657</v>
      </c>
      <c r="F84" s="542">
        <f t="shared" ref="F84" si="638">E84-E83</f>
        <v>6.5398303503542365E-2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47">
        <f>結果表!P82</f>
        <v>100.29846596732823</v>
      </c>
      <c r="L84" s="529">
        <v>9</v>
      </c>
      <c r="M84" s="262">
        <f t="shared" ref="M84" si="642">B84</f>
        <v>100.20624649247731</v>
      </c>
      <c r="N84" s="220">
        <f t="shared" ref="N84" si="643">J84</f>
        <v>100.29846596732823</v>
      </c>
    </row>
    <row r="85" spans="1:14">
      <c r="A85" s="2589">
        <v>45566</v>
      </c>
      <c r="B85" s="2638">
        <f>結果表!H83</f>
        <v>100.17212556800673</v>
      </c>
      <c r="C85" s="699">
        <f t="shared" ref="C85" si="644">B85-B84</f>
        <v>-3.4120924470570912E-2</v>
      </c>
      <c r="D85" s="52">
        <f t="shared" ref="D85" si="645">ROUND((B85-B73)/B73*100,2)</f>
        <v>1</v>
      </c>
      <c r="E85" s="359">
        <f t="shared" ref="E85" si="646">AVERAGE(B83:B85)</f>
        <v>100.2011098554741</v>
      </c>
      <c r="F85" s="542">
        <f t="shared" ref="F85" si="647">E85-E84</f>
        <v>-4.0786112916038064E-3</v>
      </c>
      <c r="G85" s="361">
        <f t="shared" ref="G85" si="648">IF(F85&lt;0,-1,1)</f>
        <v>-1</v>
      </c>
      <c r="H85" s="360">
        <f t="shared" ref="H85" si="649">SUM(G83:G85)</f>
        <v>1</v>
      </c>
      <c r="I85" s="514" t="str">
        <f t="shared" ref="I85" si="650">IF(H85=-3,"悪化 ",IF(H85=3,"改善 "," ---"))</f>
        <v xml:space="preserve"> ---</v>
      </c>
      <c r="J85" s="2547">
        <f>結果表!P83</f>
        <v>100.3128171489944</v>
      </c>
      <c r="L85" s="529">
        <v>10</v>
      </c>
      <c r="M85" s="262">
        <f t="shared" ref="M85" si="651">B85</f>
        <v>100.17212556800673</v>
      </c>
      <c r="N85" s="220">
        <f t="shared" ref="N85" si="652">J85</f>
        <v>100.3128171489944</v>
      </c>
    </row>
    <row r="86" spans="1:14">
      <c r="A86" s="2589">
        <v>45597</v>
      </c>
      <c r="B86" s="2638">
        <f>結果表!H84</f>
        <v>100.1348445268913</v>
      </c>
      <c r="C86" s="699">
        <f t="shared" ref="C86" si="653">B86-B85</f>
        <v>-3.7281041115434732E-2</v>
      </c>
      <c r="D86" s="52">
        <f t="shared" ref="D86" si="654">ROUND((B86-B74)/B74*100,2)</f>
        <v>1.03</v>
      </c>
      <c r="E86" s="359">
        <f t="shared" ref="E86" si="655">AVERAGE(B84:B86)</f>
        <v>100.17107219579178</v>
      </c>
      <c r="F86" s="542">
        <f t="shared" ref="F86" si="656">E86-E85</f>
        <v>-3.0037659682321305E-2</v>
      </c>
      <c r="G86" s="361">
        <f t="shared" ref="G86" si="657">IF(F86&lt;0,-1,1)</f>
        <v>-1</v>
      </c>
      <c r="H86" s="360">
        <f t="shared" ref="H86" si="658">SUM(G84:G86)</f>
        <v>-1</v>
      </c>
      <c r="I86" s="514" t="str">
        <f t="shared" ref="I86" si="659">IF(H86=-3,"悪化 ",IF(H86=3,"改善 "," ---"))</f>
        <v xml:space="preserve"> ---</v>
      </c>
      <c r="J86" s="2547">
        <f>結果表!P84</f>
        <v>100.31490799616242</v>
      </c>
      <c r="L86" s="528">
        <v>11</v>
      </c>
      <c r="M86" s="262">
        <f t="shared" ref="M86" si="660">B86</f>
        <v>100.1348445268913</v>
      </c>
      <c r="N86" s="220">
        <f t="shared" ref="N86" si="661">J86</f>
        <v>100.31490799616242</v>
      </c>
    </row>
    <row r="87" spans="1:14">
      <c r="A87" s="2641">
        <v>45627</v>
      </c>
      <c r="B87" s="2638">
        <f>結果表!H85</f>
        <v>100.12030896727644</v>
      </c>
      <c r="C87" s="699">
        <f t="shared" ref="C87" si="662">B87-B86</f>
        <v>-1.4535559614856197E-2</v>
      </c>
      <c r="D87" s="52">
        <f t="shared" ref="D87" si="663">ROUND((B87-B75)/B75*100,2)</f>
        <v>1.1000000000000001</v>
      </c>
      <c r="E87" s="359">
        <f t="shared" ref="E87" si="664">AVERAGE(B85:B87)</f>
        <v>100.14242635405816</v>
      </c>
      <c r="F87" s="542">
        <f t="shared" ref="F87" si="665">E87-E86</f>
        <v>-2.8645841733620614E-2</v>
      </c>
      <c r="G87" s="361">
        <f t="shared" ref="G87" si="666">IF(F87&lt;0,-1,1)</f>
        <v>-1</v>
      </c>
      <c r="H87" s="360">
        <f t="shared" ref="H87" si="667">SUM(G85:G87)</f>
        <v>-3</v>
      </c>
      <c r="I87" s="514" t="str">
        <f t="shared" ref="I87" si="668">IF(H87=-3,"悪化 ",IF(H87=3,"改善 "," ---"))</f>
        <v xml:space="preserve">悪化 </v>
      </c>
      <c r="J87" s="2547">
        <f>結果表!P85</f>
        <v>100.2938353980208</v>
      </c>
      <c r="L87" s="532">
        <v>12</v>
      </c>
      <c r="M87" s="494">
        <f t="shared" ref="M87" si="669">B87</f>
        <v>100.12030896727644</v>
      </c>
      <c r="N87" s="225">
        <f t="shared" ref="N87" si="670">J87</f>
        <v>100.2938353980208</v>
      </c>
    </row>
    <row r="88" spans="1:14">
      <c r="A88" s="2231">
        <v>45658</v>
      </c>
      <c r="B88" s="2665">
        <f>結果表!H86</f>
        <v>100.10998787098926</v>
      </c>
      <c r="C88" s="245">
        <f t="shared" ref="C88" si="671">B88-B87</f>
        <v>-1.0321096287185583E-2</v>
      </c>
      <c r="D88" s="547">
        <f t="shared" ref="D88" si="672">ROUND((B88-B76)/B76*100,2)</f>
        <v>1.17</v>
      </c>
      <c r="E88" s="553">
        <f t="shared" ref="E88" si="673">AVERAGE(B86:B88)</f>
        <v>100.12171378838566</v>
      </c>
      <c r="F88" s="548">
        <f t="shared" ref="F88" si="674">E88-E87</f>
        <v>-2.0712565672496908E-2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37">
        <f>結果表!P86</f>
        <v>100.25807977741981</v>
      </c>
      <c r="L88" s="530" t="s">
        <v>1463</v>
      </c>
      <c r="M88" s="262">
        <f t="shared" ref="M88" si="678">B88</f>
        <v>100.10998787098926</v>
      </c>
      <c r="N88" s="220">
        <f t="shared" ref="N88" si="679">J88</f>
        <v>100.25807977741981</v>
      </c>
    </row>
    <row r="89" spans="1:14">
      <c r="A89" s="2232">
        <v>45689</v>
      </c>
      <c r="B89" s="2666">
        <f>結果表!H87</f>
        <v>100.10224069054115</v>
      </c>
      <c r="C89" s="243">
        <f t="shared" ref="C89" si="680">B89-B88</f>
        <v>-7.7471804481064055E-3</v>
      </c>
      <c r="D89" s="52">
        <f t="shared" ref="D89" si="681">ROUND((B89-B77)/B77*100,2)</f>
        <v>1.1100000000000001</v>
      </c>
      <c r="E89" s="359">
        <f t="shared" ref="E89" si="682">AVERAGE(B87:B89)</f>
        <v>100.1108458429356</v>
      </c>
      <c r="F89" s="542">
        <f t="shared" ref="F89" si="683">E89-E88</f>
        <v>-1.0867945450058869E-2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38">
        <f>結果表!P87</f>
        <v>100.2245152454912</v>
      </c>
      <c r="L89" s="527">
        <v>2</v>
      </c>
      <c r="M89" s="262">
        <f t="shared" ref="M89" si="687">B89</f>
        <v>100.10224069054115</v>
      </c>
      <c r="N89" s="220">
        <f t="shared" ref="N89" si="688">J89</f>
        <v>100.2245152454912</v>
      </c>
    </row>
    <row r="90" spans="1:14">
      <c r="A90" s="2232">
        <v>45717</v>
      </c>
      <c r="B90" s="2666">
        <f>結果表!H88</f>
        <v>100.13903423519929</v>
      </c>
      <c r="C90" s="243">
        <f t="shared" ref="C90" si="689">B90-B89</f>
        <v>3.6793544658138444E-2</v>
      </c>
      <c r="D90" s="52">
        <f t="shared" ref="D90" si="690">ROUND((B90-B78)/B78*100,2)</f>
        <v>0.99</v>
      </c>
      <c r="E90" s="359">
        <f t="shared" ref="E90" si="691">AVERAGE(B88:B90)</f>
        <v>100.1170875989099</v>
      </c>
      <c r="F90" s="542">
        <f t="shared" ref="F90" si="692">E90-E89</f>
        <v>6.2417559743010997E-3</v>
      </c>
      <c r="G90" s="361">
        <f t="shared" ref="G90" si="693">IF(F90&lt;0,-1,1)</f>
        <v>1</v>
      </c>
      <c r="H90" s="360">
        <f t="shared" ref="H90" si="694">SUM(G88:G90)</f>
        <v>-1</v>
      </c>
      <c r="I90" s="514" t="str">
        <f t="shared" ref="I90" si="695">IF(H90=-3,"悪化 ",IF(H90=3,"改善 "," ---"))</f>
        <v xml:space="preserve"> ---</v>
      </c>
      <c r="J90" s="2638">
        <f>結果表!P88</f>
        <v>100.22410205075387</v>
      </c>
      <c r="L90" s="527">
        <v>3</v>
      </c>
      <c r="M90" s="262">
        <f t="shared" ref="M90" si="696">B90</f>
        <v>100.13903423519929</v>
      </c>
      <c r="N90" s="220">
        <f t="shared" ref="N90" si="697">J90</f>
        <v>100.22410205075387</v>
      </c>
    </row>
    <row r="91" spans="1:14">
      <c r="A91" s="2232">
        <v>45748</v>
      </c>
      <c r="B91" s="2666">
        <f>結果表!H89</f>
        <v>100.24722195392467</v>
      </c>
      <c r="C91" s="243">
        <f t="shared" ref="C91" si="698">B91-B90</f>
        <v>0.10818771872537525</v>
      </c>
      <c r="D91" s="52">
        <f t="shared" ref="D91" si="699">ROUND((B91-B79)/B79*100,2)</f>
        <v>0.8</v>
      </c>
      <c r="E91" s="359">
        <f t="shared" ref="E91" si="700">AVERAGE(B89:B91)</f>
        <v>100.1628322932217</v>
      </c>
      <c r="F91" s="542">
        <f t="shared" ref="F91" si="701">E91-E90</f>
        <v>4.5744694311792955E-2</v>
      </c>
      <c r="G91" s="361">
        <f t="shared" ref="G91" si="702">IF(F91&lt;0,-1,1)</f>
        <v>1</v>
      </c>
      <c r="H91" s="360">
        <f t="shared" ref="H91" si="703">SUM(G89:G91)</f>
        <v>1</v>
      </c>
      <c r="I91" s="514" t="str">
        <f t="shared" ref="I91" si="704">IF(H91=-3,"悪化 ",IF(H91=3,"改善 "," ---"))</f>
        <v xml:space="preserve"> ---</v>
      </c>
      <c r="J91" s="2638">
        <f>結果表!P89</f>
        <v>100.26143319662604</v>
      </c>
      <c r="L91" s="527">
        <v>4</v>
      </c>
      <c r="M91" s="262">
        <f t="shared" ref="M91" si="705">B91</f>
        <v>100.24722195392467</v>
      </c>
      <c r="N91" s="220">
        <f t="shared" ref="N91" si="706">J91</f>
        <v>100.26143319662604</v>
      </c>
    </row>
    <row r="92" spans="1:14">
      <c r="A92" s="2232">
        <v>45778</v>
      </c>
      <c r="B92" s="2666">
        <f>結果表!H90</f>
        <v>100.36532483828496</v>
      </c>
      <c r="C92" s="243">
        <f t="shared" ref="C92" si="707">B92-B91</f>
        <v>0.11810288436029737</v>
      </c>
      <c r="D92" s="52">
        <f t="shared" ref="D92" si="708">ROUND((B92-B80)/B80*100,2)</f>
        <v>0.59</v>
      </c>
      <c r="E92" s="359">
        <f t="shared" ref="E92" si="709">AVERAGE(B90:B92)</f>
        <v>100.25052700913631</v>
      </c>
      <c r="F92" s="542">
        <f t="shared" ref="F92" si="710">E92-E91</f>
        <v>8.7694715914608423E-2</v>
      </c>
      <c r="G92" s="361">
        <f t="shared" ref="G92" si="711">IF(F92&lt;0,-1,1)</f>
        <v>1</v>
      </c>
      <c r="H92" s="360">
        <f t="shared" ref="H92" si="712">SUM(G90:G92)</f>
        <v>3</v>
      </c>
      <c r="I92" s="514" t="str">
        <f t="shared" ref="I92" si="713">IF(H92=-3,"悪化 ",IF(H92=3,"改善 "," ---"))</f>
        <v xml:space="preserve">改善 </v>
      </c>
      <c r="J92" s="2638">
        <f>結果表!P90</f>
        <v>100.32243226965929</v>
      </c>
      <c r="L92" s="527">
        <v>5</v>
      </c>
      <c r="M92" s="262">
        <f t="shared" ref="M92" si="714">B92</f>
        <v>100.36532483828496</v>
      </c>
      <c r="N92" s="220">
        <f t="shared" ref="N92" si="715">J92</f>
        <v>100.32243226965929</v>
      </c>
    </row>
    <row r="93" spans="1:14">
      <c r="A93" s="2232">
        <v>45809</v>
      </c>
      <c r="B93" s="2666">
        <f>結果表!H91</f>
        <v>100.41177700996836</v>
      </c>
      <c r="C93" s="243">
        <f t="shared" ref="C93" si="716">B93-B92</f>
        <v>4.6452171683398547E-2</v>
      </c>
      <c r="D93" s="52">
        <f t="shared" ref="D93" si="717">ROUND((B93-B81)/B81*100,2)</f>
        <v>0.4</v>
      </c>
      <c r="E93" s="359">
        <f t="shared" ref="E93" si="718">AVERAGE(B91:B93)</f>
        <v>100.34144126739267</v>
      </c>
      <c r="F93" s="542">
        <f t="shared" ref="F93" si="719">E93-E92</f>
        <v>9.0914258256361791E-2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638">
        <f>結果表!P91</f>
        <v>100.37477952838834</v>
      </c>
      <c r="L93" s="527">
        <v>6</v>
      </c>
      <c r="M93" s="262">
        <f t="shared" ref="M93" si="723">B93</f>
        <v>100.41177700996836</v>
      </c>
      <c r="N93" s="220">
        <f t="shared" ref="N93" si="724">J93</f>
        <v>100.37477952838834</v>
      </c>
    </row>
    <row r="94" spans="1:14">
      <c r="A94" s="2232">
        <v>45839</v>
      </c>
      <c r="B94" s="2666">
        <f>結果表!H92</f>
        <v>100.36180021460794</v>
      </c>
      <c r="C94" s="243">
        <f t="shared" ref="C94" si="725">B94-B93</f>
        <v>-4.9976795360421988E-2</v>
      </c>
      <c r="D94" s="52">
        <f t="shared" ref="D94" si="726">ROUND((B94-B82)/B82*100,2)</f>
        <v>0.18</v>
      </c>
      <c r="E94" s="359">
        <f t="shared" ref="E94" si="727">AVERAGE(B92:B94)</f>
        <v>100.37963402095374</v>
      </c>
      <c r="F94" s="542">
        <f t="shared" ref="F94" si="728">E94-E93</f>
        <v>3.8192753561077097E-2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638">
        <f>結果表!P92</f>
        <v>100.38710392083104</v>
      </c>
      <c r="L94" s="527">
        <v>7</v>
      </c>
      <c r="M94" s="262">
        <f t="shared" ref="M94" si="732">B94</f>
        <v>100.36180021460794</v>
      </c>
      <c r="N94" s="220">
        <f t="shared" ref="N94" si="733">J94</f>
        <v>100.38710392083104</v>
      </c>
    </row>
    <row r="95" spans="1:14">
      <c r="A95" s="2232">
        <v>45870</v>
      </c>
      <c r="B95" s="2666">
        <f>結果表!H93</f>
        <v>100.20583788684586</v>
      </c>
      <c r="C95" s="243">
        <f t="shared" ref="C95" si="734">B95-B94</f>
        <v>-0.15596232776208296</v>
      </c>
      <c r="D95" s="52">
        <f t="shared" ref="D95" si="735">ROUND((B95-B83)/B83*100,2)</f>
        <v>-0.02</v>
      </c>
      <c r="E95" s="359">
        <f t="shared" ref="E95" si="736">AVERAGE(B93:B95)</f>
        <v>100.32647170380739</v>
      </c>
      <c r="F95" s="542">
        <f t="shared" ref="F95" si="737">E95-E94</f>
        <v>-5.3162317146359328E-2</v>
      </c>
      <c r="G95" s="361">
        <f t="shared" ref="G95" si="738">IF(F95&lt;0,-1,1)</f>
        <v>-1</v>
      </c>
      <c r="H95" s="360">
        <f t="shared" ref="H95" si="739">SUM(G93:G95)</f>
        <v>1</v>
      </c>
      <c r="I95" s="514" t="str">
        <f t="shared" ref="I95" si="740">IF(H95=-3,"悪化 ",IF(H95=3,"改善 "," ---"))</f>
        <v xml:space="preserve"> ---</v>
      </c>
      <c r="J95" s="2638">
        <f>結果表!P93</f>
        <v>100.34785689751354</v>
      </c>
      <c r="L95" s="529">
        <v>8</v>
      </c>
      <c r="M95" s="262">
        <f t="shared" ref="M95" si="741">B95</f>
        <v>100.20583788684586</v>
      </c>
      <c r="N95" s="220">
        <f t="shared" ref="N95" si="742">J95</f>
        <v>100.34785689751354</v>
      </c>
    </row>
    <row r="96" spans="1:14">
      <c r="A96" s="2232">
        <v>45901</v>
      </c>
      <c r="B96" s="2666">
        <f>結果表!H94</f>
        <v>100.07688129561809</v>
      </c>
      <c r="C96" s="243">
        <f t="shared" ref="C96" si="743">B96-B95</f>
        <v>-0.12895659122776237</v>
      </c>
      <c r="D96" s="52">
        <f t="shared" ref="D96" si="744">ROUND((B96-B84)/B84*100,2)</f>
        <v>-0.13</v>
      </c>
      <c r="E96" s="359">
        <f t="shared" ref="E96" si="745">AVERAGE(B94:B96)</f>
        <v>100.21483979902395</v>
      </c>
      <c r="F96" s="542">
        <f t="shared" ref="F96" si="746">E96-E95</f>
        <v>-0.11163190478343665</v>
      </c>
      <c r="G96" s="361">
        <f t="shared" ref="G96" si="747">IF(F96&lt;0,-1,1)</f>
        <v>-1</v>
      </c>
      <c r="H96" s="360">
        <f t="shared" ref="H96" si="748">SUM(G94:G96)</f>
        <v>-1</v>
      </c>
      <c r="I96" s="514" t="str">
        <f t="shared" ref="I96" si="749">IF(H96=-3,"悪化 ",IF(H96=3,"改善 "," ---"))</f>
        <v xml:space="preserve"> ---</v>
      </c>
      <c r="J96" s="2638">
        <f>結果表!P94</f>
        <v>100.27748286761592</v>
      </c>
      <c r="L96" s="529">
        <v>9</v>
      </c>
      <c r="M96" s="262">
        <f t="shared" ref="M96" si="750">B96</f>
        <v>100.07688129561809</v>
      </c>
      <c r="N96" s="220">
        <f t="shared" ref="N96" si="751">J96</f>
        <v>100.27748286761592</v>
      </c>
    </row>
    <row r="97" spans="1:14">
      <c r="A97" s="2232">
        <v>45931</v>
      </c>
      <c r="B97" s="2666">
        <f>結果表!H95</f>
        <v>99.990095914051338</v>
      </c>
      <c r="C97" s="243">
        <f t="shared" ref="C97" si="752">B97-B96</f>
        <v>-8.6785381566755859E-2</v>
      </c>
      <c r="D97" s="52">
        <f t="shared" ref="D97" si="753">ROUND((B97-B85)/B85*100,2)</f>
        <v>-0.18</v>
      </c>
      <c r="E97" s="359">
        <f t="shared" ref="E97" si="754">AVERAGE(B95:B97)</f>
        <v>100.0909383655051</v>
      </c>
      <c r="F97" s="542">
        <f t="shared" ref="F97" si="755">E97-E96</f>
        <v>-0.12390143351885285</v>
      </c>
      <c r="G97" s="361">
        <f t="shared" ref="G97" si="756">IF(F97&lt;0,-1,1)</f>
        <v>-1</v>
      </c>
      <c r="H97" s="360">
        <f t="shared" ref="H97" si="757">SUM(G95:G97)</f>
        <v>-3</v>
      </c>
      <c r="I97" s="514" t="str">
        <f t="shared" ref="I97" si="758">IF(H97=-3,"悪化 ",IF(H97=3,"改善 "," ---"))</f>
        <v xml:space="preserve">悪化 </v>
      </c>
      <c r="J97" s="2638">
        <f>結果表!P95</f>
        <v>100.1806753232805</v>
      </c>
      <c r="L97" s="529">
        <v>10</v>
      </c>
      <c r="M97" s="262">
        <f t="shared" ref="M97" si="759">B97</f>
        <v>99.990095914051338</v>
      </c>
      <c r="N97" s="220">
        <f t="shared" ref="N97" si="760">J97</f>
        <v>100.1806753232805</v>
      </c>
    </row>
    <row r="98" spans="1:14">
      <c r="A98" s="2232">
        <v>45962</v>
      </c>
      <c r="B98" s="2666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7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96" sqref="A96"/>
    </sheetView>
  </sheetViews>
  <sheetFormatPr defaultRowHeight="13"/>
  <cols>
    <col min="1" max="1" width="9.453125" style="2540" bestFit="1" customWidth="1"/>
    <col min="2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40" t="s">
        <v>1467</v>
      </c>
      <c r="B1" s="2570" t="s">
        <v>551</v>
      </c>
      <c r="C1" s="2570" t="s">
        <v>552</v>
      </c>
      <c r="D1" s="2570" t="s">
        <v>553</v>
      </c>
      <c r="E1" s="2570" t="s">
        <v>554</v>
      </c>
      <c r="F1" s="2570" t="s">
        <v>555</v>
      </c>
      <c r="G1" s="2570" t="s">
        <v>556</v>
      </c>
      <c r="H1" s="2570" t="s">
        <v>714</v>
      </c>
      <c r="I1" s="2570" t="s">
        <v>766</v>
      </c>
      <c r="J1" s="2570" t="s">
        <v>1455</v>
      </c>
      <c r="K1" s="2570" t="s">
        <v>1456</v>
      </c>
      <c r="L1" s="2570" t="s">
        <v>1457</v>
      </c>
      <c r="M1" s="2570" t="s">
        <v>1458</v>
      </c>
      <c r="N1" s="2570" t="s">
        <v>1459</v>
      </c>
      <c r="O1" s="2570" t="s">
        <v>1460</v>
      </c>
      <c r="P1" s="2570" t="s">
        <v>1461</v>
      </c>
      <c r="Q1" s="2570" t="s">
        <v>1454</v>
      </c>
    </row>
    <row r="2" spans="1:18">
      <c r="A2" s="2541">
        <v>43101</v>
      </c>
      <c r="B2" s="2571">
        <v>99.028578064969636</v>
      </c>
      <c r="C2" s="2571">
        <v>99.033511833569719</v>
      </c>
      <c r="D2" s="2571">
        <v>99.746972647265125</v>
      </c>
      <c r="E2" s="2571">
        <v>99.414002242816423</v>
      </c>
      <c r="F2" s="2571">
        <v>98.76048213027336</v>
      </c>
      <c r="G2" s="2571">
        <v>98.693618572428861</v>
      </c>
      <c r="H2" s="2571">
        <v>98.579268580199965</v>
      </c>
      <c r="I2" s="2571">
        <v>99.122022547984628</v>
      </c>
      <c r="J2" s="2571">
        <v>98.625212920197896</v>
      </c>
      <c r="K2" s="2571">
        <v>99.511978782488626</v>
      </c>
      <c r="L2" s="2571">
        <v>100.37568933769012</v>
      </c>
      <c r="M2" s="2571">
        <v>99.45298336095847</v>
      </c>
      <c r="N2" s="2571">
        <v>98.767131343251179</v>
      </c>
      <c r="O2" s="2571">
        <v>98.053217516887301</v>
      </c>
      <c r="P2" s="2571">
        <v>99.355116693699941</v>
      </c>
      <c r="Q2" s="2571">
        <v>99.097242955959103</v>
      </c>
      <c r="R2" s="2566"/>
    </row>
    <row r="3" spans="1:18">
      <c r="A3" s="2541">
        <v>43132</v>
      </c>
      <c r="B3" s="2571">
        <v>99.48462838490174</v>
      </c>
      <c r="C3" s="2571">
        <v>99.602293669346295</v>
      </c>
      <c r="D3" s="2571">
        <v>100.17818070000666</v>
      </c>
      <c r="E3" s="2571">
        <v>99.812354562188162</v>
      </c>
      <c r="F3" s="2571">
        <v>99.121884303408223</v>
      </c>
      <c r="G3" s="2571">
        <v>99.091622489193725</v>
      </c>
      <c r="H3" s="2571">
        <v>99.318802310666257</v>
      </c>
      <c r="I3" s="2571">
        <v>99.590210853013957</v>
      </c>
      <c r="J3" s="2571">
        <v>98.912032232184458</v>
      </c>
      <c r="K3" s="2571">
        <v>99.963266639859981</v>
      </c>
      <c r="L3" s="2571">
        <v>100.6461393584343</v>
      </c>
      <c r="M3" s="2571">
        <v>99.726750806226079</v>
      </c>
      <c r="N3" s="2571">
        <v>99.192343524290578</v>
      </c>
      <c r="O3" s="2571">
        <v>98.322184634097567</v>
      </c>
      <c r="P3" s="2571">
        <v>99.756924318717878</v>
      </c>
      <c r="Q3" s="2571">
        <v>99.425074116133786</v>
      </c>
      <c r="R3" s="2566"/>
    </row>
    <row r="4" spans="1:18">
      <c r="A4" s="2541">
        <v>43160</v>
      </c>
      <c r="B4" s="2571">
        <v>99.877929160962566</v>
      </c>
      <c r="C4" s="2571">
        <v>100.12596854019942</v>
      </c>
      <c r="D4" s="2571">
        <v>100.58740611618745</v>
      </c>
      <c r="E4" s="2571">
        <v>100.1714648748367</v>
      </c>
      <c r="F4" s="2571">
        <v>99.464373282236579</v>
      </c>
      <c r="G4" s="2571">
        <v>99.451395435591778</v>
      </c>
      <c r="H4" s="2571">
        <v>100.01058383928869</v>
      </c>
      <c r="I4" s="2571">
        <v>100.00981306531375</v>
      </c>
      <c r="J4" s="2571">
        <v>99.1863334498684</v>
      </c>
      <c r="K4" s="2571">
        <v>100.38112271482449</v>
      </c>
      <c r="L4" s="2571">
        <v>100.90875599960937</v>
      </c>
      <c r="M4" s="2571">
        <v>99.962039121509065</v>
      </c>
      <c r="N4" s="2571">
        <v>99.614155566040836</v>
      </c>
      <c r="O4" s="2571">
        <v>98.589479142964294</v>
      </c>
      <c r="P4" s="2571">
        <v>100.18480127336703</v>
      </c>
      <c r="Q4" s="2571">
        <v>99.735055507761743</v>
      </c>
      <c r="R4" s="2566"/>
    </row>
    <row r="5" spans="1:18">
      <c r="A5" s="2541">
        <v>43191</v>
      </c>
      <c r="B5" s="2571">
        <v>100.16554345417254</v>
      </c>
      <c r="C5" s="2571">
        <v>100.57805012690511</v>
      </c>
      <c r="D5" s="2571">
        <v>100.91935382655997</v>
      </c>
      <c r="E5" s="2571">
        <v>100.46582987097088</v>
      </c>
      <c r="F5" s="2571">
        <v>99.770547496826666</v>
      </c>
      <c r="G5" s="2571">
        <v>99.765280787085146</v>
      </c>
      <c r="H5" s="2571">
        <v>100.56305345544676</v>
      </c>
      <c r="I5" s="2571">
        <v>100.3442507336344</v>
      </c>
      <c r="J5" s="2571">
        <v>99.414650491232493</v>
      </c>
      <c r="K5" s="2571">
        <v>100.70217368007069</v>
      </c>
      <c r="L5" s="2571">
        <v>101.12579067273468</v>
      </c>
      <c r="M5" s="2571">
        <v>100.09191311449176</v>
      </c>
      <c r="N5" s="2571">
        <v>99.999364717999043</v>
      </c>
      <c r="O5" s="2571">
        <v>98.898372117242999</v>
      </c>
      <c r="P5" s="2571">
        <v>100.62062054927014</v>
      </c>
      <c r="Q5" s="2571">
        <v>99.987214012782417</v>
      </c>
      <c r="R5" s="2566"/>
    </row>
    <row r="6" spans="1:18">
      <c r="A6" s="2541">
        <v>43221</v>
      </c>
      <c r="B6" s="2571">
        <v>100.33914055290875</v>
      </c>
      <c r="C6" s="2571">
        <v>100.94242388237537</v>
      </c>
      <c r="D6" s="2571">
        <v>101.13894898211414</v>
      </c>
      <c r="E6" s="2571">
        <v>100.72357043160181</v>
      </c>
      <c r="F6" s="2571">
        <v>100.03413283215563</v>
      </c>
      <c r="G6" s="2571">
        <v>100.01885772536848</v>
      </c>
      <c r="H6" s="2571">
        <v>100.95625370953461</v>
      </c>
      <c r="I6" s="2571">
        <v>100.58247725936504</v>
      </c>
      <c r="J6" s="2571">
        <v>99.595339212308716</v>
      </c>
      <c r="K6" s="2571">
        <v>100.89712380591597</v>
      </c>
      <c r="L6" s="2571">
        <v>101.28401794153923</v>
      </c>
      <c r="M6" s="2571">
        <v>100.18250734163782</v>
      </c>
      <c r="N6" s="2571">
        <v>100.33549250593772</v>
      </c>
      <c r="O6" s="2571">
        <v>99.267898524198742</v>
      </c>
      <c r="P6" s="2571">
        <v>101.02370657341343</v>
      </c>
      <c r="Q6" s="2571">
        <v>100.17741585854928</v>
      </c>
      <c r="R6" s="2566"/>
    </row>
    <row r="7" spans="1:18">
      <c r="A7" s="2541">
        <v>43252</v>
      </c>
      <c r="B7" s="2571">
        <v>100.38587510208995</v>
      </c>
      <c r="C7" s="2571">
        <v>101.15570471874153</v>
      </c>
      <c r="D7" s="2571">
        <v>101.24034936082758</v>
      </c>
      <c r="E7" s="2571">
        <v>100.90649476917785</v>
      </c>
      <c r="F7" s="2571">
        <v>100.19641871357004</v>
      </c>
      <c r="G7" s="2571">
        <v>100.16567752961558</v>
      </c>
      <c r="H7" s="2571">
        <v>101.15083687553044</v>
      </c>
      <c r="I7" s="2571">
        <v>100.69517452241004</v>
      </c>
      <c r="J7" s="2571">
        <v>99.75083092254674</v>
      </c>
      <c r="K7" s="2571">
        <v>101.04163258040279</v>
      </c>
      <c r="L7" s="2571">
        <v>101.37455714715418</v>
      </c>
      <c r="M7" s="2571">
        <v>100.2833380777205</v>
      </c>
      <c r="N7" s="2571">
        <v>100.61883550654885</v>
      </c>
      <c r="O7" s="2571">
        <v>99.684278345525868</v>
      </c>
      <c r="P7" s="2571">
        <v>101.36113750504256</v>
      </c>
      <c r="Q7" s="2571">
        <v>100.33578685988806</v>
      </c>
      <c r="R7" s="2566"/>
    </row>
    <row r="8" spans="1:18">
      <c r="A8" s="2541">
        <v>43282</v>
      </c>
      <c r="B8" s="2571">
        <v>100.43151001881435</v>
      </c>
      <c r="C8" s="2571">
        <v>101.27845488543554</v>
      </c>
      <c r="D8" s="2571">
        <v>101.29571307124502</v>
      </c>
      <c r="E8" s="2571">
        <v>101.08699775299735</v>
      </c>
      <c r="F8" s="2571">
        <v>100.34964011514883</v>
      </c>
      <c r="G8" s="2571">
        <v>100.2848369213342</v>
      </c>
      <c r="H8" s="2571">
        <v>101.23480150472813</v>
      </c>
      <c r="I8" s="2571">
        <v>100.77837083430953</v>
      </c>
      <c r="J8" s="2571">
        <v>99.93946181175815</v>
      </c>
      <c r="K8" s="2571">
        <v>101.15864247938741</v>
      </c>
      <c r="L8" s="2571">
        <v>101.40904884532364</v>
      </c>
      <c r="M8" s="2571">
        <v>100.41384308059332</v>
      </c>
      <c r="N8" s="2571">
        <v>100.86982757617345</v>
      </c>
      <c r="O8" s="2571">
        <v>100.13148709783313</v>
      </c>
      <c r="P8" s="2571">
        <v>101.59502201419245</v>
      </c>
      <c r="Q8" s="2571">
        <v>100.49841065836577</v>
      </c>
      <c r="R8" s="2566"/>
    </row>
    <row r="9" spans="1:18">
      <c r="A9" s="2541">
        <v>43313</v>
      </c>
      <c r="B9" s="2571">
        <v>100.50473324886424</v>
      </c>
      <c r="C9" s="2571">
        <v>101.33268355117713</v>
      </c>
      <c r="D9" s="2571">
        <v>101.30493640940212</v>
      </c>
      <c r="E9" s="2571">
        <v>101.26627276843193</v>
      </c>
      <c r="F9" s="2571">
        <v>100.49612536448403</v>
      </c>
      <c r="G9" s="2571">
        <v>100.36096987265348</v>
      </c>
      <c r="H9" s="2571">
        <v>101.231639604872</v>
      </c>
      <c r="I9" s="2571">
        <v>100.85028082564128</v>
      </c>
      <c r="J9" s="2571">
        <v>100.20254684046583</v>
      </c>
      <c r="K9" s="2571">
        <v>101.26671449820975</v>
      </c>
      <c r="L9" s="2571">
        <v>101.40045010583565</v>
      </c>
      <c r="M9" s="2571">
        <v>100.56310097377317</v>
      </c>
      <c r="N9" s="2571">
        <v>101.07786225892734</v>
      </c>
      <c r="O9" s="2571">
        <v>100.57328051616037</v>
      </c>
      <c r="P9" s="2571">
        <v>101.72766600952434</v>
      </c>
      <c r="Q9" s="2571">
        <v>100.68788390351509</v>
      </c>
      <c r="R9" s="2566"/>
    </row>
    <row r="10" spans="1:18">
      <c r="A10" s="2541">
        <v>43344</v>
      </c>
      <c r="B10" s="2571">
        <v>100.59839650042964</v>
      </c>
      <c r="C10" s="2571">
        <v>101.32967091713773</v>
      </c>
      <c r="D10" s="2571">
        <v>101.28098256030117</v>
      </c>
      <c r="E10" s="2571">
        <v>101.41402757430866</v>
      </c>
      <c r="F10" s="2571">
        <v>100.63272112029293</v>
      </c>
      <c r="G10" s="2571">
        <v>100.43724724477804</v>
      </c>
      <c r="H10" s="2571">
        <v>101.16402295261274</v>
      </c>
      <c r="I10" s="2571">
        <v>100.91142285956064</v>
      </c>
      <c r="J10" s="2571">
        <v>100.54369241926824</v>
      </c>
      <c r="K10" s="2571">
        <v>101.35932001322323</v>
      </c>
      <c r="L10" s="2571">
        <v>101.34220112013746</v>
      </c>
      <c r="M10" s="2571">
        <v>100.72120682572258</v>
      </c>
      <c r="N10" s="2571">
        <v>101.25810512414436</v>
      </c>
      <c r="O10" s="2571">
        <v>100.969898552902</v>
      </c>
      <c r="P10" s="2571">
        <v>101.76219913839732</v>
      </c>
      <c r="Q10" s="2571">
        <v>100.90166562880226</v>
      </c>
      <c r="R10" s="2566"/>
    </row>
    <row r="11" spans="1:18">
      <c r="A11" s="2541">
        <v>43374</v>
      </c>
      <c r="B11" s="2571">
        <v>100.75222593610575</v>
      </c>
      <c r="C11" s="2571">
        <v>101.33571873005936</v>
      </c>
      <c r="D11" s="2571">
        <v>101.29580916038601</v>
      </c>
      <c r="E11" s="2571">
        <v>101.53564815323804</v>
      </c>
      <c r="F11" s="2571">
        <v>100.82938529112388</v>
      </c>
      <c r="G11" s="2571">
        <v>100.58502867942757</v>
      </c>
      <c r="H11" s="2571">
        <v>101.09824161397405</v>
      </c>
      <c r="I11" s="2571">
        <v>101.01213615340485</v>
      </c>
      <c r="J11" s="2571">
        <v>100.94949493643206</v>
      </c>
      <c r="K11" s="2571">
        <v>101.40019245514009</v>
      </c>
      <c r="L11" s="2571">
        <v>101.25016929039656</v>
      </c>
      <c r="M11" s="2571">
        <v>100.87358129456327</v>
      </c>
      <c r="N11" s="2571">
        <v>101.44795386441807</v>
      </c>
      <c r="O11" s="2571">
        <v>101.30947391088677</v>
      </c>
      <c r="P11" s="2571">
        <v>101.74494298135104</v>
      </c>
      <c r="Q11" s="2571">
        <v>101.12696657136793</v>
      </c>
      <c r="R11" s="2566"/>
    </row>
    <row r="12" spans="1:18">
      <c r="A12" s="2541">
        <v>43405</v>
      </c>
      <c r="B12" s="2571">
        <v>100.78691711507098</v>
      </c>
      <c r="C12" s="2571">
        <v>101.23654448988881</v>
      </c>
      <c r="D12" s="2571">
        <v>101.24888140982526</v>
      </c>
      <c r="E12" s="2571">
        <v>101.52438312948203</v>
      </c>
      <c r="F12" s="2571">
        <v>100.96553110616303</v>
      </c>
      <c r="G12" s="2571">
        <v>100.65246375273421</v>
      </c>
      <c r="H12" s="2571">
        <v>100.94328239768507</v>
      </c>
      <c r="I12" s="2571">
        <v>101.00767427358502</v>
      </c>
      <c r="J12" s="2571">
        <v>101.30926812640593</v>
      </c>
      <c r="K12" s="2571">
        <v>101.35698005842843</v>
      </c>
      <c r="L12" s="2571">
        <v>101.13868479038734</v>
      </c>
      <c r="M12" s="2571">
        <v>101.00873818578414</v>
      </c>
      <c r="N12" s="2571">
        <v>101.6152611140752</v>
      </c>
      <c r="O12" s="2571">
        <v>101.5586896939744</v>
      </c>
      <c r="P12" s="2571">
        <v>101.7105856780056</v>
      </c>
      <c r="Q12" s="2571">
        <v>101.30182020770411</v>
      </c>
      <c r="R12" s="2566"/>
    </row>
    <row r="13" spans="1:18">
      <c r="A13" s="2541">
        <v>43435</v>
      </c>
      <c r="B13" s="2571">
        <v>100.67086680948705</v>
      </c>
      <c r="C13" s="2571">
        <v>101.03151720203046</v>
      </c>
      <c r="D13" s="2571">
        <v>101.13761004778523</v>
      </c>
      <c r="E13" s="2571">
        <v>101.39162915193899</v>
      </c>
      <c r="F13" s="2571">
        <v>101.01830921466048</v>
      </c>
      <c r="G13" s="2571">
        <v>100.63965882214862</v>
      </c>
      <c r="H13" s="2571">
        <v>100.71701587623276</v>
      </c>
      <c r="I13" s="2571">
        <v>100.88243179715529</v>
      </c>
      <c r="J13" s="2571">
        <v>101.54263973677082</v>
      </c>
      <c r="K13" s="2571">
        <v>101.277845163961</v>
      </c>
      <c r="L13" s="2571">
        <v>101.03459015103275</v>
      </c>
      <c r="M13" s="2571">
        <v>101.14498368238485</v>
      </c>
      <c r="N13" s="2571">
        <v>101.7558946334465</v>
      </c>
      <c r="O13" s="2571">
        <v>101.70591889875472</v>
      </c>
      <c r="P13" s="2571">
        <v>101.66625108967365</v>
      </c>
      <c r="Q13" s="2571">
        <v>101.40357147854888</v>
      </c>
      <c r="R13" s="2566"/>
    </row>
    <row r="14" spans="1:18">
      <c r="A14" s="2541">
        <v>43466</v>
      </c>
      <c r="B14" s="2571">
        <v>100.54214375076936</v>
      </c>
      <c r="C14" s="2571">
        <v>100.80511042979633</v>
      </c>
      <c r="D14" s="2571">
        <v>101.06065019796542</v>
      </c>
      <c r="E14" s="2571">
        <v>101.21250265039525</v>
      </c>
      <c r="F14" s="2571">
        <v>101.03311163004874</v>
      </c>
      <c r="G14" s="2571">
        <v>100.68682496563798</v>
      </c>
      <c r="H14" s="2571">
        <v>100.49835611892856</v>
      </c>
      <c r="I14" s="2571">
        <v>100.74814668815843</v>
      </c>
      <c r="J14" s="2571">
        <v>101.68614178815005</v>
      </c>
      <c r="K14" s="2571">
        <v>101.2146519587281</v>
      </c>
      <c r="L14" s="2571">
        <v>100.971404672801</v>
      </c>
      <c r="M14" s="2571">
        <v>101.27637171149657</v>
      </c>
      <c r="N14" s="2571">
        <v>101.88456045338093</v>
      </c>
      <c r="O14" s="2571">
        <v>101.80768619994582</v>
      </c>
      <c r="P14" s="2571">
        <v>101.60993162711573</v>
      </c>
      <c r="Q14" s="2571">
        <v>101.4687669617922</v>
      </c>
      <c r="R14" s="2566"/>
    </row>
    <row r="15" spans="1:18">
      <c r="A15" s="2541">
        <v>43497</v>
      </c>
      <c r="B15" s="2571">
        <v>100.49260276262117</v>
      </c>
      <c r="C15" s="2571">
        <v>100.62591067781783</v>
      </c>
      <c r="D15" s="2571">
        <v>101.06364887238651</v>
      </c>
      <c r="E15" s="2571">
        <v>101.03787840081881</v>
      </c>
      <c r="F15" s="2571">
        <v>101.08309306999793</v>
      </c>
      <c r="G15" s="2571">
        <v>100.81665415422641</v>
      </c>
      <c r="H15" s="2571">
        <v>100.34785187925891</v>
      </c>
      <c r="I15" s="2571">
        <v>100.678281803705</v>
      </c>
      <c r="J15" s="2571">
        <v>101.78516421833379</v>
      </c>
      <c r="K15" s="2571">
        <v>101.21709718655384</v>
      </c>
      <c r="L15" s="2571">
        <v>100.97210950138575</v>
      </c>
      <c r="M15" s="2571">
        <v>101.36923987413039</v>
      </c>
      <c r="N15" s="2571">
        <v>101.9988085585898</v>
      </c>
      <c r="O15" s="2571">
        <v>101.91960966928917</v>
      </c>
      <c r="P15" s="2571">
        <v>101.53996090855587</v>
      </c>
      <c r="Q15" s="2571">
        <v>101.53343060139751</v>
      </c>
    </row>
    <row r="16" spans="1:18">
      <c r="A16" s="2541">
        <v>43525</v>
      </c>
      <c r="B16" s="2571">
        <v>100.56196285793231</v>
      </c>
      <c r="C16" s="2571">
        <v>100.50066892816851</v>
      </c>
      <c r="D16" s="2571">
        <v>101.15111607755537</v>
      </c>
      <c r="E16" s="2571">
        <v>100.92383131528047</v>
      </c>
      <c r="F16" s="2571">
        <v>101.19445337015847</v>
      </c>
      <c r="G16" s="2571">
        <v>101.00101263746961</v>
      </c>
      <c r="H16" s="2571">
        <v>100.28364001019688</v>
      </c>
      <c r="I16" s="2571">
        <v>100.69781787208261</v>
      </c>
      <c r="J16" s="2571">
        <v>101.88083998676129</v>
      </c>
      <c r="K16" s="2571">
        <v>101.27884643739964</v>
      </c>
      <c r="L16" s="2571">
        <v>101.02977046280157</v>
      </c>
      <c r="M16" s="2571">
        <v>101.43280684251229</v>
      </c>
      <c r="N16" s="2571">
        <v>102.08366055367321</v>
      </c>
      <c r="O16" s="2571">
        <v>102.0458155412353</v>
      </c>
      <c r="P16" s="2571">
        <v>101.44187933599903</v>
      </c>
      <c r="Q16" s="2571">
        <v>101.61484702146083</v>
      </c>
    </row>
    <row r="17" spans="1:17">
      <c r="A17" s="2541">
        <v>43556</v>
      </c>
      <c r="B17" s="2571">
        <v>100.8548315014274</v>
      </c>
      <c r="C17" s="2571">
        <v>100.50374813857914</v>
      </c>
      <c r="D17" s="2571">
        <v>101.37175784728836</v>
      </c>
      <c r="E17" s="2571">
        <v>100.94424611769416</v>
      </c>
      <c r="F17" s="2571">
        <v>101.43716802257229</v>
      </c>
      <c r="G17" s="2571">
        <v>101.28352815981796</v>
      </c>
      <c r="H17" s="2571">
        <v>100.37062390792391</v>
      </c>
      <c r="I17" s="2571">
        <v>100.89051842842363</v>
      </c>
      <c r="J17" s="2571">
        <v>102.00135067919676</v>
      </c>
      <c r="K17" s="2571">
        <v>101.4194767700066</v>
      </c>
      <c r="L17" s="2571">
        <v>101.13330488412328</v>
      </c>
      <c r="M17" s="2571">
        <v>101.46933333125769</v>
      </c>
      <c r="N17" s="2571">
        <v>102.16455794298955</v>
      </c>
      <c r="O17" s="2571">
        <v>102.14199038074518</v>
      </c>
      <c r="P17" s="2571">
        <v>101.30363300963448</v>
      </c>
      <c r="Q17" s="2571">
        <v>101.72881296395714</v>
      </c>
    </row>
    <row r="18" spans="1:17">
      <c r="A18" s="2541">
        <v>43586</v>
      </c>
      <c r="B18" s="2571">
        <v>101.31129225212354</v>
      </c>
      <c r="C18" s="2571">
        <v>100.52866614661508</v>
      </c>
      <c r="D18" s="2571">
        <v>101.59335897937935</v>
      </c>
      <c r="E18" s="2571">
        <v>101.0156574635126</v>
      </c>
      <c r="F18" s="2571">
        <v>101.66350605777002</v>
      </c>
      <c r="G18" s="2571">
        <v>101.57028844249814</v>
      </c>
      <c r="H18" s="2571">
        <v>100.5260280373513</v>
      </c>
      <c r="I18" s="2571">
        <v>101.16908406334464</v>
      </c>
      <c r="J18" s="2571">
        <v>102.16125973767966</v>
      </c>
      <c r="K18" s="2571">
        <v>101.60332721606146</v>
      </c>
      <c r="L18" s="2571">
        <v>101.25467414242853</v>
      </c>
      <c r="M18" s="2571">
        <v>101.52428223595719</v>
      </c>
      <c r="N18" s="2571">
        <v>102.19904856392657</v>
      </c>
      <c r="O18" s="2571">
        <v>102.20952070622691</v>
      </c>
      <c r="P18" s="2571">
        <v>101.14104504412103</v>
      </c>
      <c r="Q18" s="2571">
        <v>101.87179339110931</v>
      </c>
    </row>
    <row r="19" spans="1:17">
      <c r="A19" s="2541">
        <v>43617</v>
      </c>
      <c r="B19" s="2571">
        <v>101.73601226586733</v>
      </c>
      <c r="C19" s="2571">
        <v>100.48958938156069</v>
      </c>
      <c r="D19" s="2571">
        <v>101.71712172460028</v>
      </c>
      <c r="E19" s="2571">
        <v>101.05350717929693</v>
      </c>
      <c r="F19" s="2571">
        <v>101.72987851320399</v>
      </c>
      <c r="G19" s="2571">
        <v>101.73902078792035</v>
      </c>
      <c r="H19" s="2571">
        <v>100.59749379873401</v>
      </c>
      <c r="I19" s="2571">
        <v>101.39006078605274</v>
      </c>
      <c r="J19" s="2571">
        <v>102.30802698625178</v>
      </c>
      <c r="K19" s="2571">
        <v>101.75879491567895</v>
      </c>
      <c r="L19" s="2571">
        <v>101.35744567270046</v>
      </c>
      <c r="M19" s="2571">
        <v>101.62312890645336</v>
      </c>
      <c r="N19" s="2571">
        <v>102.14960290025924</v>
      </c>
      <c r="O19" s="2571">
        <v>102.25319273444944</v>
      </c>
      <c r="P19" s="2571">
        <v>100.93261876762776</v>
      </c>
      <c r="Q19" s="2571">
        <v>101.99789970548849</v>
      </c>
    </row>
    <row r="20" spans="1:17">
      <c r="A20" s="2541">
        <v>43647</v>
      </c>
      <c r="B20" s="2571">
        <v>101.85778709219962</v>
      </c>
      <c r="C20" s="2571">
        <v>100.27291310824997</v>
      </c>
      <c r="D20" s="2571">
        <v>101.56393516590504</v>
      </c>
      <c r="E20" s="2571">
        <v>100.87594270048832</v>
      </c>
      <c r="F20" s="2571">
        <v>101.47736310807102</v>
      </c>
      <c r="G20" s="2571">
        <v>101.56663724104014</v>
      </c>
      <c r="H20" s="2571">
        <v>100.45704374058027</v>
      </c>
      <c r="I20" s="2571">
        <v>101.34485405390627</v>
      </c>
      <c r="J20" s="2571">
        <v>102.4161384802817</v>
      </c>
      <c r="K20" s="2571">
        <v>101.8221128990708</v>
      </c>
      <c r="L20" s="2571">
        <v>101.40366655774571</v>
      </c>
      <c r="M20" s="2571">
        <v>101.71281420964377</v>
      </c>
      <c r="N20" s="2571">
        <v>102.02030619782083</v>
      </c>
      <c r="O20" s="2571">
        <v>102.28315287424313</v>
      </c>
      <c r="P20" s="2571">
        <v>100.7313861085954</v>
      </c>
      <c r="Q20" s="2571">
        <v>102.07198274791935</v>
      </c>
    </row>
    <row r="21" spans="1:17">
      <c r="A21" s="2541">
        <v>43678</v>
      </c>
      <c r="B21" s="2571">
        <v>101.73620177119382</v>
      </c>
      <c r="C21" s="2571">
        <v>100.01746311650406</v>
      </c>
      <c r="D21" s="2571">
        <v>101.23894153093224</v>
      </c>
      <c r="E21" s="2571">
        <v>100.57818259382817</v>
      </c>
      <c r="F21" s="2571">
        <v>101.0874009281537</v>
      </c>
      <c r="G21" s="2571">
        <v>101.21459830611828</v>
      </c>
      <c r="H21" s="2571">
        <v>100.22222114641035</v>
      </c>
      <c r="I21" s="2571">
        <v>101.13026292037316</v>
      </c>
      <c r="J21" s="2571">
        <v>102.46803541811427</v>
      </c>
      <c r="K21" s="2571">
        <v>101.74378208373567</v>
      </c>
      <c r="L21" s="2571">
        <v>101.36841048520813</v>
      </c>
      <c r="M21" s="2571">
        <v>101.70499324173988</v>
      </c>
      <c r="N21" s="2571">
        <v>101.81677948416784</v>
      </c>
      <c r="O21" s="2571">
        <v>102.28812989364965</v>
      </c>
      <c r="P21" s="2571">
        <v>100.54206996620063</v>
      </c>
      <c r="Q21" s="2571">
        <v>102.06413622585156</v>
      </c>
    </row>
    <row r="22" spans="1:17">
      <c r="A22" s="2541">
        <v>43709</v>
      </c>
      <c r="B22" s="2571">
        <v>101.4226314627364</v>
      </c>
      <c r="C22" s="2571">
        <v>99.770816111267678</v>
      </c>
      <c r="D22" s="2571">
        <v>100.85811641832933</v>
      </c>
      <c r="E22" s="2571">
        <v>100.25788937810435</v>
      </c>
      <c r="F22" s="2571">
        <v>100.67711505283152</v>
      </c>
      <c r="G22" s="2571">
        <v>100.80493815861416</v>
      </c>
      <c r="H22" s="2571">
        <v>99.978099857848008</v>
      </c>
      <c r="I22" s="2571">
        <v>100.81460839980345</v>
      </c>
      <c r="J22" s="2571">
        <v>102.44620146526793</v>
      </c>
      <c r="K22" s="2571">
        <v>101.59036338998624</v>
      </c>
      <c r="L22" s="2571">
        <v>101.25450957895168</v>
      </c>
      <c r="M22" s="2571">
        <v>101.53978368803152</v>
      </c>
      <c r="N22" s="2571">
        <v>101.60898081390924</v>
      </c>
      <c r="O22" s="2571">
        <v>102.2695017315891</v>
      </c>
      <c r="P22" s="2571">
        <v>100.36549205727613</v>
      </c>
      <c r="Q22" s="2571">
        <v>101.98085661543871</v>
      </c>
    </row>
    <row r="23" spans="1:17">
      <c r="A23" s="2541">
        <v>43739</v>
      </c>
      <c r="B23" s="2571">
        <v>100.89474980131189</v>
      </c>
      <c r="C23" s="2571">
        <v>99.481387939265062</v>
      </c>
      <c r="D23" s="2571">
        <v>100.41518037078995</v>
      </c>
      <c r="E23" s="2571">
        <v>99.846015607009221</v>
      </c>
      <c r="F23" s="2571">
        <v>100.23378775824452</v>
      </c>
      <c r="G23" s="2571">
        <v>100.35563261782626</v>
      </c>
      <c r="H23" s="2571">
        <v>99.691029901076604</v>
      </c>
      <c r="I23" s="2571">
        <v>100.36955543329783</v>
      </c>
      <c r="J23" s="2571">
        <v>102.35078290054804</v>
      </c>
      <c r="K23" s="2571">
        <v>101.37427932944377</v>
      </c>
      <c r="L23" s="2571">
        <v>101.05579463608305</v>
      </c>
      <c r="M23" s="2571">
        <v>101.16522306950768</v>
      </c>
      <c r="N23" s="2571">
        <v>101.41517012576153</v>
      </c>
      <c r="O23" s="2571">
        <v>102.15687810286475</v>
      </c>
      <c r="P23" s="2571">
        <v>100.17304474988561</v>
      </c>
      <c r="Q23" s="2571">
        <v>101.81808742869568</v>
      </c>
    </row>
    <row r="24" spans="1:17">
      <c r="A24" s="2541">
        <v>43770</v>
      </c>
      <c r="B24" s="2571">
        <v>100.23404854809509</v>
      </c>
      <c r="C24" s="2571">
        <v>99.169163019999459</v>
      </c>
      <c r="D24" s="2571">
        <v>99.972723822761779</v>
      </c>
      <c r="E24" s="2571">
        <v>99.398748508142575</v>
      </c>
      <c r="F24" s="2571">
        <v>99.821547892884212</v>
      </c>
      <c r="G24" s="2571">
        <v>99.911394621889627</v>
      </c>
      <c r="H24" s="2571">
        <v>99.406791928426998</v>
      </c>
      <c r="I24" s="2571">
        <v>99.855395395828864</v>
      </c>
      <c r="J24" s="2571">
        <v>102.16634672792667</v>
      </c>
      <c r="K24" s="2571">
        <v>101.10561210485443</v>
      </c>
      <c r="L24" s="2571">
        <v>100.79336347610744</v>
      </c>
      <c r="M24" s="2571">
        <v>100.67709443686999</v>
      </c>
      <c r="N24" s="2571">
        <v>101.22001265159344</v>
      </c>
      <c r="O24" s="2571">
        <v>101.90076975309164</v>
      </c>
      <c r="P24" s="2571">
        <v>99.951058503455528</v>
      </c>
      <c r="Q24" s="2571">
        <v>101.57769897470804</v>
      </c>
    </row>
    <row r="25" spans="1:17">
      <c r="A25" s="2541">
        <v>43800</v>
      </c>
      <c r="B25" s="2571">
        <v>99.452536249495694</v>
      </c>
      <c r="C25" s="2571">
        <v>98.801784957348787</v>
      </c>
      <c r="D25" s="2571">
        <v>99.533056482920216</v>
      </c>
      <c r="E25" s="2571">
        <v>98.947662205418027</v>
      </c>
      <c r="F25" s="2571">
        <v>99.410939834241574</v>
      </c>
      <c r="G25" s="2571">
        <v>99.444590071302372</v>
      </c>
      <c r="H25" s="2571">
        <v>99.086598184592248</v>
      </c>
      <c r="I25" s="2571">
        <v>99.270237723340983</v>
      </c>
      <c r="J25" s="2571">
        <v>101.84963268634654</v>
      </c>
      <c r="K25" s="2571">
        <v>100.75191406905299</v>
      </c>
      <c r="L25" s="2571">
        <v>100.47321743157276</v>
      </c>
      <c r="M25" s="2571">
        <v>100.12777240907123</v>
      </c>
      <c r="N25" s="2571">
        <v>100.97141756492377</v>
      </c>
      <c r="O25" s="2571">
        <v>101.497327844723</v>
      </c>
      <c r="P25" s="2571">
        <v>99.66340034298139</v>
      </c>
      <c r="Q25" s="2571">
        <v>101.23372071022919</v>
      </c>
    </row>
    <row r="26" spans="1:17">
      <c r="A26" s="2541">
        <v>43831</v>
      </c>
      <c r="B26" s="2571">
        <v>98.503884586236268</v>
      </c>
      <c r="C26" s="2571">
        <v>98.329002992789853</v>
      </c>
      <c r="D26" s="2571">
        <v>99.020889749867706</v>
      </c>
      <c r="E26" s="2571">
        <v>98.454804358435254</v>
      </c>
      <c r="F26" s="2571">
        <v>98.94960045528434</v>
      </c>
      <c r="G26" s="2571">
        <v>98.908590226467197</v>
      </c>
      <c r="H26" s="2571">
        <v>98.646052394898874</v>
      </c>
      <c r="I26" s="2571">
        <v>98.563488804258071</v>
      </c>
      <c r="J26" s="2571">
        <v>101.28752742410406</v>
      </c>
      <c r="K26" s="2571">
        <v>100.23634284255088</v>
      </c>
      <c r="L26" s="2571">
        <v>100.05731115623635</v>
      </c>
      <c r="M26" s="2571">
        <v>99.499528379945531</v>
      </c>
      <c r="N26" s="2571">
        <v>100.61295554437851</v>
      </c>
      <c r="O26" s="2571">
        <v>100.96849906458259</v>
      </c>
      <c r="P26" s="2571">
        <v>99.261491529675126</v>
      </c>
      <c r="Q26" s="2571">
        <v>100.7069186130265</v>
      </c>
    </row>
    <row r="27" spans="1:17">
      <c r="A27" s="2541">
        <v>43862</v>
      </c>
      <c r="B27" s="2571">
        <v>97.435002463382801</v>
      </c>
      <c r="C27" s="2571">
        <v>97.77645617258375</v>
      </c>
      <c r="D27" s="2571">
        <v>98.366503398447705</v>
      </c>
      <c r="E27" s="2571">
        <v>97.894449373792369</v>
      </c>
      <c r="F27" s="2571">
        <v>98.431141376303032</v>
      </c>
      <c r="G27" s="2571">
        <v>98.30228065228043</v>
      </c>
      <c r="H27" s="2571">
        <v>98.109225977939147</v>
      </c>
      <c r="I27" s="2571">
        <v>97.752264822939281</v>
      </c>
      <c r="J27" s="2571">
        <v>100.49292517993338</v>
      </c>
      <c r="K27" s="2571">
        <v>99.527997687513817</v>
      </c>
      <c r="L27" s="2571">
        <v>99.522751151850841</v>
      </c>
      <c r="M27" s="2571">
        <v>98.794404276042314</v>
      </c>
      <c r="N27" s="2571">
        <v>100.09793677673201</v>
      </c>
      <c r="O27" s="2571">
        <v>100.35871904109914</v>
      </c>
      <c r="P27" s="2571">
        <v>98.721878743413498</v>
      </c>
      <c r="Q27" s="2571">
        <v>99.993316610229925</v>
      </c>
    </row>
    <row r="28" spans="1:17">
      <c r="A28" s="2541">
        <v>43891</v>
      </c>
      <c r="B28" s="2571">
        <v>96.307382034780474</v>
      </c>
      <c r="C28" s="2571">
        <v>97.177741334430721</v>
      </c>
      <c r="D28" s="2571">
        <v>97.514911753839797</v>
      </c>
      <c r="E28" s="2571">
        <v>97.257300579476436</v>
      </c>
      <c r="F28" s="2571">
        <v>97.837548911385582</v>
      </c>
      <c r="G28" s="2571">
        <v>97.653154774882566</v>
      </c>
      <c r="H28" s="2571">
        <v>97.503556591081235</v>
      </c>
      <c r="I28" s="2571">
        <v>96.866329772318252</v>
      </c>
      <c r="J28" s="2571">
        <v>99.466751097590659</v>
      </c>
      <c r="K28" s="2571">
        <v>98.659922273572576</v>
      </c>
      <c r="L28" s="2571">
        <v>98.878650162335148</v>
      </c>
      <c r="M28" s="2571">
        <v>98.002567872504883</v>
      </c>
      <c r="N28" s="2571">
        <v>99.4522714933494</v>
      </c>
      <c r="O28" s="2571">
        <v>99.689458707052523</v>
      </c>
      <c r="P28" s="2571">
        <v>98.056571952228751</v>
      </c>
      <c r="Q28" s="2571">
        <v>99.103700914356992</v>
      </c>
    </row>
    <row r="29" spans="1:17">
      <c r="A29" s="2541">
        <v>43922</v>
      </c>
      <c r="B29" s="2571">
        <v>95.284861719245143</v>
      </c>
      <c r="C29" s="2571">
        <v>96.602779349953423</v>
      </c>
      <c r="D29" s="2571">
        <v>96.604294481812062</v>
      </c>
      <c r="E29" s="2571">
        <v>96.635948428758724</v>
      </c>
      <c r="F29" s="2571">
        <v>97.22626952529383</v>
      </c>
      <c r="G29" s="2571">
        <v>97.032601675588737</v>
      </c>
      <c r="H29" s="2571">
        <v>96.87242736387725</v>
      </c>
      <c r="I29" s="2571">
        <v>96.029880129075607</v>
      </c>
      <c r="J29" s="2571">
        <v>98.320048143460326</v>
      </c>
      <c r="K29" s="2571">
        <v>97.688575674923825</v>
      </c>
      <c r="L29" s="2571">
        <v>98.175185022027563</v>
      </c>
      <c r="M29" s="2571">
        <v>97.226857135495806</v>
      </c>
      <c r="N29" s="2571">
        <v>98.746965263480291</v>
      </c>
      <c r="O29" s="2571">
        <v>99.017202059210305</v>
      </c>
      <c r="P29" s="2571">
        <v>97.341480518111453</v>
      </c>
      <c r="Q29" s="2571">
        <v>98.123638712868299</v>
      </c>
    </row>
    <row r="30" spans="1:17">
      <c r="A30" s="2541">
        <v>43952</v>
      </c>
      <c r="B30" s="2571">
        <v>94.727069546005566</v>
      </c>
      <c r="C30" s="2571">
        <v>96.244214186529831</v>
      </c>
      <c r="D30" s="2571">
        <v>95.868957895639227</v>
      </c>
      <c r="E30" s="2571">
        <v>96.223736695701348</v>
      </c>
      <c r="F30" s="2571">
        <v>96.783178793534134</v>
      </c>
      <c r="G30" s="2571">
        <v>96.591707530106078</v>
      </c>
      <c r="H30" s="2571">
        <v>96.405511447305102</v>
      </c>
      <c r="I30" s="2571">
        <v>95.517669989417129</v>
      </c>
      <c r="J30" s="2571">
        <v>97.272698148291752</v>
      </c>
      <c r="K30" s="2571">
        <v>96.883713768008107</v>
      </c>
      <c r="L30" s="2571">
        <v>97.499085918454071</v>
      </c>
      <c r="M30" s="2571">
        <v>96.567288132318126</v>
      </c>
      <c r="N30" s="2571">
        <v>98.0517089980994</v>
      </c>
      <c r="O30" s="2571">
        <v>98.452541490042691</v>
      </c>
      <c r="P30" s="2571">
        <v>96.695109871629995</v>
      </c>
      <c r="Q30" s="2571">
        <v>97.247166006515542</v>
      </c>
    </row>
    <row r="31" spans="1:17">
      <c r="A31" s="2541">
        <v>43983</v>
      </c>
      <c r="B31" s="2571">
        <v>94.803859439397428</v>
      </c>
      <c r="C31" s="2571">
        <v>96.22281627396292</v>
      </c>
      <c r="D31" s="2571">
        <v>95.504824387770427</v>
      </c>
      <c r="E31" s="2571">
        <v>96.131306223633146</v>
      </c>
      <c r="F31" s="2571">
        <v>96.609520118381369</v>
      </c>
      <c r="G31" s="2571">
        <v>96.421045673995692</v>
      </c>
      <c r="H31" s="2571">
        <v>96.239096109179727</v>
      </c>
      <c r="I31" s="2571">
        <v>95.480213203342913</v>
      </c>
      <c r="J31" s="2571">
        <v>96.514036403199711</v>
      </c>
      <c r="K31" s="2571">
        <v>96.39338588180965</v>
      </c>
      <c r="L31" s="2571">
        <v>96.954897945569556</v>
      </c>
      <c r="M31" s="2571">
        <v>96.12728094654139</v>
      </c>
      <c r="N31" s="2571">
        <v>97.456160793153444</v>
      </c>
      <c r="O31" s="2571">
        <v>98.024493381232176</v>
      </c>
      <c r="P31" s="2571">
        <v>96.234452185131488</v>
      </c>
      <c r="Q31" s="2571">
        <v>96.624929661298722</v>
      </c>
    </row>
    <row r="32" spans="1:17">
      <c r="A32" s="2541">
        <v>44013</v>
      </c>
      <c r="B32" s="2571">
        <v>95.345712968784369</v>
      </c>
      <c r="C32" s="2571">
        <v>96.491716127861011</v>
      </c>
      <c r="D32" s="2571">
        <v>95.547318321212842</v>
      </c>
      <c r="E32" s="2571">
        <v>96.326596859685935</v>
      </c>
      <c r="F32" s="2571">
        <v>96.671572136305571</v>
      </c>
      <c r="G32" s="2571">
        <v>96.473467202641416</v>
      </c>
      <c r="H32" s="2571">
        <v>96.369586584417817</v>
      </c>
      <c r="I32" s="2571">
        <v>95.824753356148378</v>
      </c>
      <c r="J32" s="2571">
        <v>96.126368082280933</v>
      </c>
      <c r="K32" s="2571">
        <v>96.250865090895317</v>
      </c>
      <c r="L32" s="2571">
        <v>96.598112477329607</v>
      </c>
      <c r="M32" s="2571">
        <v>96.003991965025222</v>
      </c>
      <c r="N32" s="2571">
        <v>97.016705425465915</v>
      </c>
      <c r="O32" s="2571">
        <v>97.662957318515993</v>
      </c>
      <c r="P32" s="2571">
        <v>96.011985322766321</v>
      </c>
      <c r="Q32" s="2571">
        <v>96.317228870109687</v>
      </c>
    </row>
    <row r="33" spans="1:17">
      <c r="A33" s="2541">
        <v>44044</v>
      </c>
      <c r="B33" s="2571">
        <v>96.158997455023425</v>
      </c>
      <c r="C33" s="2571">
        <v>96.975641000417014</v>
      </c>
      <c r="D33" s="2571">
        <v>95.924995432537514</v>
      </c>
      <c r="E33" s="2571">
        <v>96.727073477316509</v>
      </c>
      <c r="F33" s="2571">
        <v>96.910289119192583</v>
      </c>
      <c r="G33" s="2571">
        <v>96.721648727209669</v>
      </c>
      <c r="H33" s="2571">
        <v>96.755867866539489</v>
      </c>
      <c r="I33" s="2571">
        <v>96.422918140393065</v>
      </c>
      <c r="J33" s="2571">
        <v>96.074689025410436</v>
      </c>
      <c r="K33" s="2571">
        <v>96.391499940556983</v>
      </c>
      <c r="L33" s="2571">
        <v>96.454446322064058</v>
      </c>
      <c r="M33" s="2571">
        <v>96.179789303804725</v>
      </c>
      <c r="N33" s="2571">
        <v>96.743151166698738</v>
      </c>
      <c r="O33" s="2571">
        <v>97.341920162294713</v>
      </c>
      <c r="P33" s="2571">
        <v>96.024677620002265</v>
      </c>
      <c r="Q33" s="2571">
        <v>96.293519616400701</v>
      </c>
    </row>
    <row r="34" spans="1:17">
      <c r="A34" s="2541">
        <v>44075</v>
      </c>
      <c r="B34" s="2571">
        <v>97.172243765129082</v>
      </c>
      <c r="C34" s="2571">
        <v>97.607095468128193</v>
      </c>
      <c r="D34" s="2571">
        <v>96.546270870089216</v>
      </c>
      <c r="E34" s="2571">
        <v>97.309799496121343</v>
      </c>
      <c r="F34" s="2571">
        <v>97.278057645537558</v>
      </c>
      <c r="G34" s="2571">
        <v>97.154553285887644</v>
      </c>
      <c r="H34" s="2571">
        <v>97.377396629490235</v>
      </c>
      <c r="I34" s="2571">
        <v>97.209062344330505</v>
      </c>
      <c r="J34" s="2571">
        <v>96.285757370200074</v>
      </c>
      <c r="K34" s="2571">
        <v>96.699679203130444</v>
      </c>
      <c r="L34" s="2571">
        <v>96.493707763951221</v>
      </c>
      <c r="M34" s="2571">
        <v>96.614496605379315</v>
      </c>
      <c r="N34" s="2571">
        <v>96.613690509857534</v>
      </c>
      <c r="O34" s="2571">
        <v>97.102256629802838</v>
      </c>
      <c r="P34" s="2571">
        <v>96.230787819994077</v>
      </c>
      <c r="Q34" s="2571">
        <v>96.486081361574705</v>
      </c>
    </row>
    <row r="35" spans="1:17">
      <c r="A35" s="2541">
        <v>44105</v>
      </c>
      <c r="B35" s="2571">
        <v>98.212368069576073</v>
      </c>
      <c r="C35" s="2571">
        <v>98.230366079306791</v>
      </c>
      <c r="D35" s="2571">
        <v>97.250818578648861</v>
      </c>
      <c r="E35" s="2571">
        <v>97.968748646507279</v>
      </c>
      <c r="F35" s="2571">
        <v>97.734479857322313</v>
      </c>
      <c r="G35" s="2571">
        <v>97.671537876880691</v>
      </c>
      <c r="H35" s="2571">
        <v>98.114532047504071</v>
      </c>
      <c r="I35" s="2571">
        <v>98.030069820792534</v>
      </c>
      <c r="J35" s="2571">
        <v>96.642108888955903</v>
      </c>
      <c r="K35" s="2571">
        <v>97.124780309550687</v>
      </c>
      <c r="L35" s="2571">
        <v>96.672029024747175</v>
      </c>
      <c r="M35" s="2571">
        <v>97.133850402739199</v>
      </c>
      <c r="N35" s="2571">
        <v>96.605684490392292</v>
      </c>
      <c r="O35" s="2571">
        <v>97.008715220184612</v>
      </c>
      <c r="P35" s="2571">
        <v>96.567155164391863</v>
      </c>
      <c r="Q35" s="2571">
        <v>96.810950195362281</v>
      </c>
    </row>
    <row r="36" spans="1:17">
      <c r="A36" s="2541">
        <v>44136</v>
      </c>
      <c r="B36" s="2571">
        <v>99.19488193936688</v>
      </c>
      <c r="C36" s="2571">
        <v>98.808336882334672</v>
      </c>
      <c r="D36" s="2571">
        <v>97.965641379673485</v>
      </c>
      <c r="E36" s="2571">
        <v>98.603609411661822</v>
      </c>
      <c r="F36" s="2571">
        <v>98.235582652331289</v>
      </c>
      <c r="G36" s="2571">
        <v>98.242105158448751</v>
      </c>
      <c r="H36" s="2571">
        <v>98.885443531833971</v>
      </c>
      <c r="I36" s="2571">
        <v>98.817179932994222</v>
      </c>
      <c r="J36" s="2571">
        <v>97.040060438729014</v>
      </c>
      <c r="K36" s="2571">
        <v>97.590261371023885</v>
      </c>
      <c r="L36" s="2571">
        <v>96.936225558275041</v>
      </c>
      <c r="M36" s="2571">
        <v>97.545914863210001</v>
      </c>
      <c r="N36" s="2571">
        <v>96.711689137683024</v>
      </c>
      <c r="O36" s="2571">
        <v>97.126143646206472</v>
      </c>
      <c r="P36" s="2571">
        <v>96.956813374743504</v>
      </c>
      <c r="Q36" s="2571">
        <v>97.18278697440914</v>
      </c>
    </row>
    <row r="37" spans="1:17">
      <c r="A37" s="2541">
        <v>44166</v>
      </c>
      <c r="B37" s="2571">
        <v>100.1218596334119</v>
      </c>
      <c r="C37" s="2571">
        <v>99.344699315929361</v>
      </c>
      <c r="D37" s="2571">
        <v>98.668054340573235</v>
      </c>
      <c r="E37" s="2571">
        <v>99.193770679896787</v>
      </c>
      <c r="F37" s="2571">
        <v>98.747264247521287</v>
      </c>
      <c r="G37" s="2571">
        <v>98.848550989649539</v>
      </c>
      <c r="H37" s="2571">
        <v>99.663089323157408</v>
      </c>
      <c r="I37" s="2571">
        <v>99.56548611407473</v>
      </c>
      <c r="J37" s="2571">
        <v>97.486203526569042</v>
      </c>
      <c r="K37" s="2571">
        <v>98.045341864160207</v>
      </c>
      <c r="L37" s="2571">
        <v>97.249201528086061</v>
      </c>
      <c r="M37" s="2571">
        <v>97.886747451251054</v>
      </c>
      <c r="N37" s="2571">
        <v>96.925004915824999</v>
      </c>
      <c r="O37" s="2571">
        <v>97.404847645860286</v>
      </c>
      <c r="P37" s="2571">
        <v>97.379086859105911</v>
      </c>
      <c r="Q37" s="2571">
        <v>97.588145724526015</v>
      </c>
    </row>
    <row r="38" spans="1:17">
      <c r="A38" s="2541">
        <v>44197</v>
      </c>
      <c r="B38" s="2571">
        <v>100.94452247113877</v>
      </c>
      <c r="C38" s="2571">
        <v>99.798109559097739</v>
      </c>
      <c r="D38" s="2571">
        <v>99.278039052828674</v>
      </c>
      <c r="E38" s="2571">
        <v>99.720694526753547</v>
      </c>
      <c r="F38" s="2571">
        <v>99.248768006648859</v>
      </c>
      <c r="G38" s="2571">
        <v>99.408065785946931</v>
      </c>
      <c r="H38" s="2571">
        <v>100.38079851946684</v>
      </c>
      <c r="I38" s="2571">
        <v>100.22592281637837</v>
      </c>
      <c r="J38" s="2571">
        <v>97.944809585114555</v>
      </c>
      <c r="K38" s="2571">
        <v>98.442715684460111</v>
      </c>
      <c r="L38" s="2571">
        <v>97.581819971239909</v>
      </c>
      <c r="M38" s="2571">
        <v>98.213087235126267</v>
      </c>
      <c r="N38" s="2571">
        <v>97.231483051523313</v>
      </c>
      <c r="O38" s="2571">
        <v>97.749625112913606</v>
      </c>
      <c r="P38" s="2571">
        <v>97.840864207689066</v>
      </c>
      <c r="Q38" s="2571">
        <v>97.994492203866699</v>
      </c>
    </row>
    <row r="39" spans="1:17">
      <c r="A39" s="2541">
        <v>44228</v>
      </c>
      <c r="B39" s="2571">
        <v>101.53619866901782</v>
      </c>
      <c r="C39" s="2571">
        <v>100.17510358298686</v>
      </c>
      <c r="D39" s="2571">
        <v>99.778540134358195</v>
      </c>
      <c r="E39" s="2571">
        <v>100.13246361034579</v>
      </c>
      <c r="F39" s="2571">
        <v>99.676500774463719</v>
      </c>
      <c r="G39" s="2571">
        <v>99.87963165374947</v>
      </c>
      <c r="H39" s="2571">
        <v>100.98930656624111</v>
      </c>
      <c r="I39" s="2571">
        <v>100.72935380759975</v>
      </c>
      <c r="J39" s="2571">
        <v>98.332298834381021</v>
      </c>
      <c r="K39" s="2571">
        <v>98.756275563539603</v>
      </c>
      <c r="L39" s="2571">
        <v>97.907406207504025</v>
      </c>
      <c r="M39" s="2571">
        <v>98.526821356052707</v>
      </c>
      <c r="N39" s="2571">
        <v>97.600006664001398</v>
      </c>
      <c r="O39" s="2571">
        <v>98.080222640254519</v>
      </c>
      <c r="P39" s="2571">
        <v>98.342973599239343</v>
      </c>
      <c r="Q39" s="2571">
        <v>98.347818016126695</v>
      </c>
    </row>
    <row r="40" spans="1:17">
      <c r="A40" s="2541">
        <v>44256</v>
      </c>
      <c r="B40" s="2571">
        <v>101.89686629236905</v>
      </c>
      <c r="C40" s="2571">
        <v>100.49535614570262</v>
      </c>
      <c r="D40" s="2571">
        <v>100.19039179795416</v>
      </c>
      <c r="E40" s="2571">
        <v>100.43573811483613</v>
      </c>
      <c r="F40" s="2571">
        <v>100.0069549792447</v>
      </c>
      <c r="G40" s="2571">
        <v>100.2810678805232</v>
      </c>
      <c r="H40" s="2571">
        <v>101.45604099571111</v>
      </c>
      <c r="I40" s="2571">
        <v>101.08329292593881</v>
      </c>
      <c r="J40" s="2571">
        <v>98.657321948326711</v>
      </c>
      <c r="K40" s="2571">
        <v>98.986322638278267</v>
      </c>
      <c r="L40" s="2571">
        <v>98.211491061027004</v>
      </c>
      <c r="M40" s="2571">
        <v>98.832679481602014</v>
      </c>
      <c r="N40" s="2571">
        <v>98.017213543852336</v>
      </c>
      <c r="O40" s="2571">
        <v>98.355597449339342</v>
      </c>
      <c r="P40" s="2571">
        <v>98.858859334579293</v>
      </c>
      <c r="Q40" s="2571">
        <v>98.648308840085875</v>
      </c>
    </row>
    <row r="41" spans="1:17">
      <c r="A41" s="2541">
        <v>44287</v>
      </c>
      <c r="B41" s="2571">
        <v>102.01200040759061</v>
      </c>
      <c r="C41" s="2571">
        <v>100.72087818434234</v>
      </c>
      <c r="D41" s="2571">
        <v>100.50221132584279</v>
      </c>
      <c r="E41" s="2571">
        <v>100.63329784809842</v>
      </c>
      <c r="F41" s="2571">
        <v>100.20722739702251</v>
      </c>
      <c r="G41" s="2571">
        <v>100.5831983473098</v>
      </c>
      <c r="H41" s="2571">
        <v>101.74763665482472</v>
      </c>
      <c r="I41" s="2571">
        <v>101.2678798020944</v>
      </c>
      <c r="J41" s="2571">
        <v>98.931307917497435</v>
      </c>
      <c r="K41" s="2571">
        <v>99.121536323426895</v>
      </c>
      <c r="L41" s="2571">
        <v>98.486546307298354</v>
      </c>
      <c r="M41" s="2571">
        <v>99.150014259033526</v>
      </c>
      <c r="N41" s="2571">
        <v>98.419765571700239</v>
      </c>
      <c r="O41" s="2571">
        <v>98.576372712030533</v>
      </c>
      <c r="P41" s="2571">
        <v>99.361130591823382</v>
      </c>
      <c r="Q41" s="2571">
        <v>98.89636471265689</v>
      </c>
    </row>
    <row r="42" spans="1:17">
      <c r="A42" s="2541">
        <v>44317</v>
      </c>
      <c r="B42" s="2571">
        <v>101.9066109418533</v>
      </c>
      <c r="C42" s="2571">
        <v>100.85445901198452</v>
      </c>
      <c r="D42" s="2571">
        <v>100.68210377633341</v>
      </c>
      <c r="E42" s="2571">
        <v>100.68820634073235</v>
      </c>
      <c r="F42" s="2571">
        <v>100.30101194191006</v>
      </c>
      <c r="G42" s="2571">
        <v>100.80226780996215</v>
      </c>
      <c r="H42" s="2571">
        <v>101.87574160844298</v>
      </c>
      <c r="I42" s="2571">
        <v>101.29062914876572</v>
      </c>
      <c r="J42" s="2571">
        <v>99.150413169189278</v>
      </c>
      <c r="K42" s="2571">
        <v>99.16388315344382</v>
      </c>
      <c r="L42" s="2571">
        <v>98.697817034333113</v>
      </c>
      <c r="M42" s="2571">
        <v>99.455651772403343</v>
      </c>
      <c r="N42" s="2571">
        <v>98.730060927521833</v>
      </c>
      <c r="O42" s="2571">
        <v>98.776349367525242</v>
      </c>
      <c r="P42" s="2571">
        <v>99.805977287709595</v>
      </c>
      <c r="Q42" s="2571">
        <v>99.082563777248609</v>
      </c>
    </row>
    <row r="43" spans="1:17">
      <c r="A43" s="2541">
        <v>44348</v>
      </c>
      <c r="B43" s="2571">
        <v>101.62986367154301</v>
      </c>
      <c r="C43" s="2571">
        <v>100.9043167370418</v>
      </c>
      <c r="D43" s="2571">
        <v>100.70389404176069</v>
      </c>
      <c r="E43" s="2571">
        <v>100.59848018878068</v>
      </c>
      <c r="F43" s="2571">
        <v>100.33151061475479</v>
      </c>
      <c r="G43" s="2571">
        <v>100.93507045536124</v>
      </c>
      <c r="H43" s="2571">
        <v>101.88271148006602</v>
      </c>
      <c r="I43" s="2571">
        <v>101.17505324572862</v>
      </c>
      <c r="J43" s="2571">
        <v>99.311052754074083</v>
      </c>
      <c r="K43" s="2571">
        <v>99.123913416783097</v>
      </c>
      <c r="L43" s="2571">
        <v>98.83118438814742</v>
      </c>
      <c r="M43" s="2571">
        <v>99.734252502348895</v>
      </c>
      <c r="N43" s="2571">
        <v>98.941838239023312</v>
      </c>
      <c r="O43" s="2571">
        <v>98.939961416807947</v>
      </c>
      <c r="P43" s="2571">
        <v>100.18728855289058</v>
      </c>
      <c r="Q43" s="2571">
        <v>99.203763654018829</v>
      </c>
    </row>
    <row r="44" spans="1:17">
      <c r="A44" s="2541">
        <v>44378</v>
      </c>
      <c r="B44" s="2571">
        <v>101.26188325345962</v>
      </c>
      <c r="C44" s="2571">
        <v>100.87266660634999</v>
      </c>
      <c r="D44" s="2571">
        <v>100.57755758025034</v>
      </c>
      <c r="E44" s="2571">
        <v>100.39351272378329</v>
      </c>
      <c r="F44" s="2571">
        <v>100.33930643950102</v>
      </c>
      <c r="G44" s="2571">
        <v>100.9965090705749</v>
      </c>
      <c r="H44" s="2571">
        <v>101.78657039389577</v>
      </c>
      <c r="I44" s="2571">
        <v>100.9655253926544</v>
      </c>
      <c r="J44" s="2571">
        <v>99.414923160556086</v>
      </c>
      <c r="K44" s="2571">
        <v>99.019189435251405</v>
      </c>
      <c r="L44" s="2571">
        <v>98.885558913114068</v>
      </c>
      <c r="M44" s="2571">
        <v>99.927078125837852</v>
      </c>
      <c r="N44" s="2571">
        <v>99.043090558163797</v>
      </c>
      <c r="O44" s="2571">
        <v>99.001390515099857</v>
      </c>
      <c r="P44" s="2571">
        <v>100.47955804906663</v>
      </c>
      <c r="Q44" s="2571">
        <v>99.25684097431656</v>
      </c>
    </row>
    <row r="45" spans="1:17">
      <c r="A45" s="2541">
        <v>44409</v>
      </c>
      <c r="B45" s="2571">
        <v>100.93273651697487</v>
      </c>
      <c r="C45" s="2571">
        <v>100.80969438044892</v>
      </c>
      <c r="D45" s="2571">
        <v>100.38364084247544</v>
      </c>
      <c r="E45" s="2571">
        <v>100.15876850674022</v>
      </c>
      <c r="F45" s="2571">
        <v>100.37907318443754</v>
      </c>
      <c r="G45" s="2571">
        <v>101.04670809023764</v>
      </c>
      <c r="H45" s="2571">
        <v>101.64388051037137</v>
      </c>
      <c r="I45" s="2571">
        <v>100.75714067387838</v>
      </c>
      <c r="J45" s="2571">
        <v>99.503635493152558</v>
      </c>
      <c r="K45" s="2571">
        <v>98.875710211788615</v>
      </c>
      <c r="L45" s="2571">
        <v>98.887462075387759</v>
      </c>
      <c r="M45" s="2571">
        <v>99.998450797926353</v>
      </c>
      <c r="N45" s="2571">
        <v>99.082559402874352</v>
      </c>
      <c r="O45" s="2571">
        <v>98.960965905734085</v>
      </c>
      <c r="P45" s="2571">
        <v>100.64904673885708</v>
      </c>
      <c r="Q45" s="2571">
        <v>99.270524135445385</v>
      </c>
    </row>
    <row r="46" spans="1:17">
      <c r="A46" s="2541">
        <v>44440</v>
      </c>
      <c r="B46" s="2571">
        <v>100.71968727180503</v>
      </c>
      <c r="C46" s="2571">
        <v>100.77964877952806</v>
      </c>
      <c r="D46" s="2571">
        <v>100.21215611302979</v>
      </c>
      <c r="E46" s="2571">
        <v>100.02279383698129</v>
      </c>
      <c r="F46" s="2571">
        <v>100.49099723336771</v>
      </c>
      <c r="G46" s="2571">
        <v>101.11793643089037</v>
      </c>
      <c r="H46" s="2571">
        <v>101.51450772881448</v>
      </c>
      <c r="I46" s="2571">
        <v>100.62578006436678</v>
      </c>
      <c r="J46" s="2571">
        <v>99.625741593355329</v>
      </c>
      <c r="K46" s="2571">
        <v>98.752211283893928</v>
      </c>
      <c r="L46" s="2571">
        <v>98.885142446465352</v>
      </c>
      <c r="M46" s="2571">
        <v>100.08398842865437</v>
      </c>
      <c r="N46" s="2571">
        <v>99.153088310232292</v>
      </c>
      <c r="O46" s="2571">
        <v>98.883328486406867</v>
      </c>
      <c r="P46" s="2571">
        <v>100.75093836750051</v>
      </c>
      <c r="Q46" s="2571">
        <v>99.304895744128828</v>
      </c>
    </row>
    <row r="47" spans="1:17">
      <c r="A47" s="2541">
        <v>44470</v>
      </c>
      <c r="B47" s="2571">
        <v>100.68371117243287</v>
      </c>
      <c r="C47" s="2571">
        <v>100.83668991040517</v>
      </c>
      <c r="D47" s="2571">
        <v>100.14581923915517</v>
      </c>
      <c r="E47" s="2571">
        <v>100.09094164015873</v>
      </c>
      <c r="F47" s="2571">
        <v>100.68751004220523</v>
      </c>
      <c r="G47" s="2571">
        <v>101.23710858341869</v>
      </c>
      <c r="H47" s="2571">
        <v>101.45372642694228</v>
      </c>
      <c r="I47" s="2571">
        <v>100.6331111849869</v>
      </c>
      <c r="J47" s="2571">
        <v>99.747825764360471</v>
      </c>
      <c r="K47" s="2571">
        <v>98.700644615820039</v>
      </c>
      <c r="L47" s="2571">
        <v>98.91576785210367</v>
      </c>
      <c r="M47" s="2571">
        <v>100.26269530654328</v>
      </c>
      <c r="N47" s="2571">
        <v>99.281510838786971</v>
      </c>
      <c r="O47" s="2571">
        <v>98.84997524958365</v>
      </c>
      <c r="P47" s="2571">
        <v>100.82463605628378</v>
      </c>
      <c r="Q47" s="2571">
        <v>99.37188189038784</v>
      </c>
    </row>
    <row r="48" spans="1:17">
      <c r="A48" s="2541">
        <v>44501</v>
      </c>
      <c r="B48" s="2571">
        <v>100.78733846135979</v>
      </c>
      <c r="C48" s="2571">
        <v>100.9932072865825</v>
      </c>
      <c r="D48" s="2571">
        <v>100.20579345075021</v>
      </c>
      <c r="E48" s="2571">
        <v>100.32075541583673</v>
      </c>
      <c r="F48" s="2571">
        <v>100.94134835183127</v>
      </c>
      <c r="G48" s="2571">
        <v>101.39620130389804</v>
      </c>
      <c r="H48" s="2571">
        <v>101.46526303856452</v>
      </c>
      <c r="I48" s="2571">
        <v>100.76227240939897</v>
      </c>
      <c r="J48" s="2571">
        <v>99.841921380974753</v>
      </c>
      <c r="K48" s="2571">
        <v>98.728295062158352</v>
      </c>
      <c r="L48" s="2571">
        <v>99.001501458630017</v>
      </c>
      <c r="M48" s="2571">
        <v>100.52023037193693</v>
      </c>
      <c r="N48" s="2571">
        <v>99.452761045944897</v>
      </c>
      <c r="O48" s="2571">
        <v>98.942730099354421</v>
      </c>
      <c r="P48" s="2571">
        <v>100.90003493182537</v>
      </c>
      <c r="Q48" s="2571">
        <v>99.464805717215441</v>
      </c>
    </row>
    <row r="49" spans="1:17">
      <c r="A49" s="2541">
        <v>44531</v>
      </c>
      <c r="B49" s="2571">
        <v>100.91090552126346</v>
      </c>
      <c r="C49" s="2571">
        <v>101.21583015209977</v>
      </c>
      <c r="D49" s="2571">
        <v>100.33696362182846</v>
      </c>
      <c r="E49" s="2571">
        <v>100.66021640383167</v>
      </c>
      <c r="F49" s="2571">
        <v>101.21184830063326</v>
      </c>
      <c r="G49" s="2571">
        <v>101.56812669181494</v>
      </c>
      <c r="H49" s="2571">
        <v>101.52311805765285</v>
      </c>
      <c r="I49" s="2571">
        <v>100.9348957925088</v>
      </c>
      <c r="J49" s="2571">
        <v>99.870433506965725</v>
      </c>
      <c r="K49" s="2571">
        <v>98.841902369543206</v>
      </c>
      <c r="L49" s="2571">
        <v>99.142892098100404</v>
      </c>
      <c r="M49" s="2571">
        <v>100.80599046773652</v>
      </c>
      <c r="N49" s="2571">
        <v>99.638012573496908</v>
      </c>
      <c r="O49" s="2571">
        <v>99.13162546168131</v>
      </c>
      <c r="P49" s="2571">
        <v>100.9992524075267</v>
      </c>
      <c r="Q49" s="2571">
        <v>99.561118033753388</v>
      </c>
    </row>
    <row r="50" spans="1:17">
      <c r="A50" s="2541">
        <v>44562</v>
      </c>
      <c r="B50" s="2571">
        <v>101.03380317104184</v>
      </c>
      <c r="C50" s="2571">
        <v>101.49642703285753</v>
      </c>
      <c r="D50" s="2571">
        <v>100.5385935644946</v>
      </c>
      <c r="E50" s="2571">
        <v>101.09254616687197</v>
      </c>
      <c r="F50" s="2571">
        <v>101.50859872412707</v>
      </c>
      <c r="G50" s="2571">
        <v>101.77824098295937</v>
      </c>
      <c r="H50" s="2571">
        <v>101.6164843392048</v>
      </c>
      <c r="I50" s="2571">
        <v>101.13958507946549</v>
      </c>
      <c r="J50" s="2571">
        <v>99.853182491894074</v>
      </c>
      <c r="K50" s="2571">
        <v>99.050537812592708</v>
      </c>
      <c r="L50" s="2571">
        <v>99.343140485495439</v>
      </c>
      <c r="M50" s="2571">
        <v>101.07385516601255</v>
      </c>
      <c r="N50" s="2571">
        <v>99.856644648093081</v>
      </c>
      <c r="O50" s="2571">
        <v>99.350600813107604</v>
      </c>
      <c r="P50" s="2571">
        <v>101.11819591532429</v>
      </c>
      <c r="Q50" s="2571">
        <v>99.667152475135168</v>
      </c>
    </row>
    <row r="51" spans="1:17">
      <c r="A51" s="2541">
        <v>44593</v>
      </c>
      <c r="B51" s="2571">
        <v>101.09956441435895</v>
      </c>
      <c r="C51" s="2571">
        <v>101.77444313916286</v>
      </c>
      <c r="D51" s="2571">
        <v>100.75189434739575</v>
      </c>
      <c r="E51" s="2571">
        <v>101.52326495396505</v>
      </c>
      <c r="F51" s="2571">
        <v>101.81119367437812</v>
      </c>
      <c r="G51" s="2571">
        <v>101.97826199195248</v>
      </c>
      <c r="H51" s="2571">
        <v>101.67298598790781</v>
      </c>
      <c r="I51" s="2571">
        <v>101.31780406138455</v>
      </c>
      <c r="J51" s="2571">
        <v>99.813971961466848</v>
      </c>
      <c r="K51" s="2571">
        <v>99.318178638663625</v>
      </c>
      <c r="L51" s="2571">
        <v>99.582615155104335</v>
      </c>
      <c r="M51" s="2571">
        <v>101.29991799347958</v>
      </c>
      <c r="N51" s="2571">
        <v>100.09261804592614</v>
      </c>
      <c r="O51" s="2571">
        <v>99.575086013876515</v>
      </c>
      <c r="P51" s="2571">
        <v>101.24743971012701</v>
      </c>
      <c r="Q51" s="2571">
        <v>99.779588542780502</v>
      </c>
    </row>
    <row r="52" spans="1:17">
      <c r="A52" s="2541">
        <v>44621</v>
      </c>
      <c r="B52" s="2571">
        <v>101.15435762349087</v>
      </c>
      <c r="C52" s="2571">
        <v>102.04963256100812</v>
      </c>
      <c r="D52" s="2571">
        <v>100.96076112134881</v>
      </c>
      <c r="E52" s="2571">
        <v>101.8797646781927</v>
      </c>
      <c r="F52" s="2571">
        <v>102.14554914807607</v>
      </c>
      <c r="G52" s="2571">
        <v>102.2073383786158</v>
      </c>
      <c r="H52" s="2571">
        <v>101.72821515876451</v>
      </c>
      <c r="I52" s="2571">
        <v>101.4868813334254</v>
      </c>
      <c r="J52" s="2571">
        <v>99.776324311557104</v>
      </c>
      <c r="K52" s="2571">
        <v>99.59876518548586</v>
      </c>
      <c r="L52" s="2571">
        <v>99.83756597276016</v>
      </c>
      <c r="M52" s="2571">
        <v>101.47547896593338</v>
      </c>
      <c r="N52" s="2571">
        <v>100.3301768369672</v>
      </c>
      <c r="O52" s="2571">
        <v>99.822788605910162</v>
      </c>
      <c r="P52" s="2571">
        <v>101.37563049641457</v>
      </c>
      <c r="Q52" s="2571">
        <v>99.895173773510678</v>
      </c>
    </row>
    <row r="53" spans="1:17">
      <c r="A53" s="2541">
        <v>44652</v>
      </c>
      <c r="B53" s="2571">
        <v>101.16228394735674</v>
      </c>
      <c r="C53" s="2571">
        <v>102.26971462747622</v>
      </c>
      <c r="D53" s="2571">
        <v>101.08952079840027</v>
      </c>
      <c r="E53" s="2571">
        <v>102.11935161938035</v>
      </c>
      <c r="F53" s="2571">
        <v>102.41417662601016</v>
      </c>
      <c r="G53" s="2571">
        <v>102.37462950895066</v>
      </c>
      <c r="H53" s="2571">
        <v>101.7583428052029</v>
      </c>
      <c r="I53" s="2571">
        <v>101.59621531136982</v>
      </c>
      <c r="J53" s="2571">
        <v>99.755553827385782</v>
      </c>
      <c r="K53" s="2571">
        <v>99.89643365436514</v>
      </c>
      <c r="L53" s="2571">
        <v>100.09540370332104</v>
      </c>
      <c r="M53" s="2571">
        <v>101.6088698088948</v>
      </c>
      <c r="N53" s="2571">
        <v>100.53387451594078</v>
      </c>
      <c r="O53" s="2571">
        <v>100.10683153418786</v>
      </c>
      <c r="P53" s="2571">
        <v>101.49356629729752</v>
      </c>
      <c r="Q53" s="2571">
        <v>100.02015010909926</v>
      </c>
    </row>
    <row r="54" spans="1:17">
      <c r="A54" s="2541">
        <v>44682</v>
      </c>
      <c r="B54" s="2571">
        <v>101.114000300204</v>
      </c>
      <c r="C54" s="2571">
        <v>102.41483956333514</v>
      </c>
      <c r="D54" s="2571">
        <v>101.13753186233461</v>
      </c>
      <c r="E54" s="2571">
        <v>102.22374701880132</v>
      </c>
      <c r="F54" s="2571">
        <v>102.53980823861757</v>
      </c>
      <c r="G54" s="2571">
        <v>102.42019189711404</v>
      </c>
      <c r="H54" s="2571">
        <v>101.73794960709951</v>
      </c>
      <c r="I54" s="2571">
        <v>101.62905346329308</v>
      </c>
      <c r="J54" s="2571">
        <v>99.796037064294666</v>
      </c>
      <c r="K54" s="2571">
        <v>100.2043096711092</v>
      </c>
      <c r="L54" s="2571">
        <v>100.32386618921458</v>
      </c>
      <c r="M54" s="2571">
        <v>101.6891311398398</v>
      </c>
      <c r="N54" s="2571">
        <v>100.67857451251427</v>
      </c>
      <c r="O54" s="2571">
        <v>100.4026529626138</v>
      </c>
      <c r="P54" s="2571">
        <v>101.57746187817564</v>
      </c>
      <c r="Q54" s="2571">
        <v>100.16672290384382</v>
      </c>
    </row>
    <row r="55" spans="1:17">
      <c r="A55" s="2541">
        <v>44713</v>
      </c>
      <c r="B55" s="2571">
        <v>101.06151574996746</v>
      </c>
      <c r="C55" s="2571">
        <v>102.48979389368721</v>
      </c>
      <c r="D55" s="2571">
        <v>101.14634814379862</v>
      </c>
      <c r="E55" s="2571">
        <v>102.2273189156231</v>
      </c>
      <c r="F55" s="2571">
        <v>102.55469944547986</v>
      </c>
      <c r="G55" s="2571">
        <v>102.35011066689026</v>
      </c>
      <c r="H55" s="2571">
        <v>101.6365633088392</v>
      </c>
      <c r="I55" s="2571">
        <v>101.6206728944932</v>
      </c>
      <c r="J55" s="2571">
        <v>99.946073546554089</v>
      </c>
      <c r="K55" s="2571">
        <v>100.53032225034852</v>
      </c>
      <c r="L55" s="2571">
        <v>100.56558454166657</v>
      </c>
      <c r="M55" s="2571">
        <v>101.75721945644241</v>
      </c>
      <c r="N55" s="2571">
        <v>100.74882591942659</v>
      </c>
      <c r="O55" s="2571">
        <v>100.68115064435246</v>
      </c>
      <c r="P55" s="2571">
        <v>101.60926097592757</v>
      </c>
      <c r="Q55" s="2571">
        <v>100.3660120889348</v>
      </c>
    </row>
    <row r="56" spans="1:17">
      <c r="A56" s="2541">
        <v>44743</v>
      </c>
      <c r="B56" s="2571">
        <v>101.00390571568924</v>
      </c>
      <c r="C56" s="2571">
        <v>102.41834879823449</v>
      </c>
      <c r="D56" s="2571">
        <v>101.108888075801</v>
      </c>
      <c r="E56" s="2571">
        <v>102.13265749723961</v>
      </c>
      <c r="F56" s="2571">
        <v>102.47188920447149</v>
      </c>
      <c r="G56" s="2571">
        <v>102.16372216762792</v>
      </c>
      <c r="H56" s="2571">
        <v>101.44392828961905</v>
      </c>
      <c r="I56" s="2571">
        <v>101.55257104544066</v>
      </c>
      <c r="J56" s="2571">
        <v>100.11892680327718</v>
      </c>
      <c r="K56" s="2571">
        <v>100.83848601227702</v>
      </c>
      <c r="L56" s="2571">
        <v>100.80298104655806</v>
      </c>
      <c r="M56" s="2571">
        <v>101.77891861429906</v>
      </c>
      <c r="N56" s="2571">
        <v>100.73026387708899</v>
      </c>
      <c r="O56" s="2571">
        <v>100.91268594023559</v>
      </c>
      <c r="P56" s="2571">
        <v>101.55884508153642</v>
      </c>
      <c r="Q56" s="2571">
        <v>100.56176058892605</v>
      </c>
    </row>
    <row r="57" spans="1:17">
      <c r="A57" s="2541">
        <v>44774</v>
      </c>
      <c r="B57" s="2571">
        <v>100.92975732162138</v>
      </c>
      <c r="C57" s="2571">
        <v>102.20788241605258</v>
      </c>
      <c r="D57" s="2571">
        <v>101.03848510586218</v>
      </c>
      <c r="E57" s="2571">
        <v>101.92292887283327</v>
      </c>
      <c r="F57" s="2571">
        <v>102.28215119818697</v>
      </c>
      <c r="G57" s="2571">
        <v>101.86642757944956</v>
      </c>
      <c r="H57" s="2571">
        <v>101.15274899251769</v>
      </c>
      <c r="I57" s="2571">
        <v>101.42136439850653</v>
      </c>
      <c r="J57" s="2571">
        <v>100.25504745788038</v>
      </c>
      <c r="K57" s="2571">
        <v>101.09606182691361</v>
      </c>
      <c r="L57" s="2571">
        <v>101.00982656751771</v>
      </c>
      <c r="M57" s="2571">
        <v>101.71150599389755</v>
      </c>
      <c r="N57" s="2571">
        <v>100.6381815643436</v>
      </c>
      <c r="O57" s="2571">
        <v>101.09029529691436</v>
      </c>
      <c r="P57" s="2571">
        <v>101.41652956490226</v>
      </c>
      <c r="Q57" s="2571">
        <v>100.71198314857882</v>
      </c>
    </row>
    <row r="58" spans="1:17">
      <c r="A58" s="2541">
        <v>44805</v>
      </c>
      <c r="B58" s="2571">
        <v>100.78225787944258</v>
      </c>
      <c r="C58" s="2571">
        <v>101.85198431392079</v>
      </c>
      <c r="D58" s="2571">
        <v>100.8888334234066</v>
      </c>
      <c r="E58" s="2571">
        <v>101.56035012867981</v>
      </c>
      <c r="F58" s="2571">
        <v>101.96562125977181</v>
      </c>
      <c r="G58" s="2571">
        <v>101.47345452159784</v>
      </c>
      <c r="H58" s="2571">
        <v>100.75446746457307</v>
      </c>
      <c r="I58" s="2571">
        <v>101.1898039097259</v>
      </c>
      <c r="J58" s="2571">
        <v>100.33538298216976</v>
      </c>
      <c r="K58" s="2571">
        <v>101.27079354109853</v>
      </c>
      <c r="L58" s="2571">
        <v>101.1623968272188</v>
      </c>
      <c r="M58" s="2571">
        <v>101.53857826393687</v>
      </c>
      <c r="N58" s="2571">
        <v>100.48368105090897</v>
      </c>
      <c r="O58" s="2571">
        <v>101.19213381477269</v>
      </c>
      <c r="P58" s="2571">
        <v>101.17686923964168</v>
      </c>
      <c r="Q58" s="2571">
        <v>100.795355624083</v>
      </c>
    </row>
    <row r="59" spans="1:17">
      <c r="A59" s="2541">
        <v>44835</v>
      </c>
      <c r="B59" s="2571">
        <v>100.59454658736352</v>
      </c>
      <c r="C59" s="2571">
        <v>101.41597048549781</v>
      </c>
      <c r="D59" s="2571">
        <v>100.70589963666146</v>
      </c>
      <c r="E59" s="2571">
        <v>101.10913843861776</v>
      </c>
      <c r="F59" s="2571">
        <v>101.57837811866521</v>
      </c>
      <c r="G59" s="2571">
        <v>101.0265482709285</v>
      </c>
      <c r="H59" s="2571">
        <v>100.3330195555707</v>
      </c>
      <c r="I59" s="2571">
        <v>100.90394733403129</v>
      </c>
      <c r="J59" s="2571">
        <v>100.38135833533239</v>
      </c>
      <c r="K59" s="2571">
        <v>101.33179326229946</v>
      </c>
      <c r="L59" s="2571">
        <v>101.2530336066726</v>
      </c>
      <c r="M59" s="2571">
        <v>101.29199002108028</v>
      </c>
      <c r="N59" s="2571">
        <v>100.27609056597872</v>
      </c>
      <c r="O59" s="2571">
        <v>101.19327405111787</v>
      </c>
      <c r="P59" s="2571">
        <v>100.87257493220672</v>
      </c>
      <c r="Q59" s="2571">
        <v>100.81541112068041</v>
      </c>
    </row>
    <row r="60" spans="1:17" s="428" customFormat="1">
      <c r="A60" s="2541">
        <v>44866</v>
      </c>
      <c r="B60" s="2571">
        <v>100.41994391677392</v>
      </c>
      <c r="C60" s="2571">
        <v>100.97449330020567</v>
      </c>
      <c r="D60" s="2571">
        <v>100.48899190561296</v>
      </c>
      <c r="E60" s="2571">
        <v>100.62453836573872</v>
      </c>
      <c r="F60" s="2571">
        <v>101.1998745259599</v>
      </c>
      <c r="G60" s="2571">
        <v>100.58967545483868</v>
      </c>
      <c r="H60" s="2571">
        <v>99.967022836965981</v>
      </c>
      <c r="I60" s="2571">
        <v>100.61707663385067</v>
      </c>
      <c r="J60" s="2571">
        <v>100.38205926540549</v>
      </c>
      <c r="K60" s="2571">
        <v>101.28212070538707</v>
      </c>
      <c r="L60" s="2571">
        <v>101.28069505264955</v>
      </c>
      <c r="M60" s="2571">
        <v>101.07002393428773</v>
      </c>
      <c r="N60" s="2571">
        <v>100.05831031034586</v>
      </c>
      <c r="O60" s="2571">
        <v>101.08004656227368</v>
      </c>
      <c r="P60" s="2571">
        <v>100.52972590789842</v>
      </c>
      <c r="Q60" s="2571">
        <v>100.77614854695669</v>
      </c>
    </row>
    <row r="61" spans="1:17" s="428" customFormat="1">
      <c r="A61" s="2541">
        <v>44896</v>
      </c>
      <c r="B61" s="2571">
        <v>100.2703432502194</v>
      </c>
      <c r="C61" s="2571">
        <v>100.55564855456147</v>
      </c>
      <c r="D61" s="2571">
        <v>100.27238768522101</v>
      </c>
      <c r="E61" s="2571">
        <v>100.10297504275492</v>
      </c>
      <c r="F61" s="2571">
        <v>100.86230206310718</v>
      </c>
      <c r="G61" s="2571">
        <v>100.20748919218687</v>
      </c>
      <c r="H61" s="2571">
        <v>99.662229314628405</v>
      </c>
      <c r="I61" s="2571">
        <v>100.34901125254306</v>
      </c>
      <c r="J61" s="2571">
        <v>100.3329732750592</v>
      </c>
      <c r="K61" s="2571">
        <v>101.13093818140877</v>
      </c>
      <c r="L61" s="2571">
        <v>101.26367351086434</v>
      </c>
      <c r="M61" s="2571">
        <v>100.82419964870051</v>
      </c>
      <c r="N61" s="2571">
        <v>99.85591200433494</v>
      </c>
      <c r="O61" s="2571">
        <v>100.85545501522884</v>
      </c>
      <c r="P61" s="2571">
        <v>100.17922455953409</v>
      </c>
      <c r="Q61" s="2571">
        <v>100.67761111251328</v>
      </c>
    </row>
    <row r="62" spans="1:17">
      <c r="A62" s="2541">
        <v>44927</v>
      </c>
      <c r="B62" s="2571">
        <v>100.19058950136012</v>
      </c>
      <c r="C62" s="2571">
        <v>100.22236576727181</v>
      </c>
      <c r="D62" s="2571">
        <v>100.10637220344553</v>
      </c>
      <c r="E62" s="2571">
        <v>99.598552266186189</v>
      </c>
      <c r="F62" s="2571">
        <v>100.57778584401015</v>
      </c>
      <c r="G62" s="2571">
        <v>99.92178811608126</v>
      </c>
      <c r="H62" s="2571">
        <v>99.435959346511297</v>
      </c>
      <c r="I62" s="2571">
        <v>100.14860954330777</v>
      </c>
      <c r="J62" s="2571">
        <v>100.26337495547172</v>
      </c>
      <c r="K62" s="2571">
        <v>100.91034246144321</v>
      </c>
      <c r="L62" s="2571">
        <v>101.22393656598366</v>
      </c>
      <c r="M62" s="2571">
        <v>100.52273445065866</v>
      </c>
      <c r="N62" s="2571">
        <v>99.700587301439299</v>
      </c>
      <c r="O62" s="2571">
        <v>100.57223056884762</v>
      </c>
      <c r="P62" s="2571">
        <v>99.854830433131852</v>
      </c>
      <c r="Q62" s="2571">
        <v>100.54547816033771</v>
      </c>
    </row>
    <row r="63" spans="1:17">
      <c r="A63" s="2541">
        <v>44958</v>
      </c>
      <c r="B63" s="2571">
        <v>100.16827475219253</v>
      </c>
      <c r="C63" s="2571">
        <v>100.01025269548302</v>
      </c>
      <c r="D63" s="2571">
        <v>100.00389785098399</v>
      </c>
      <c r="E63" s="2571">
        <v>99.218957199708996</v>
      </c>
      <c r="F63" s="2571">
        <v>100.31417660815711</v>
      </c>
      <c r="G63" s="2571">
        <v>99.725763929213102</v>
      </c>
      <c r="H63" s="2571">
        <v>99.263547117120893</v>
      </c>
      <c r="I63" s="2571">
        <v>100.02622428918988</v>
      </c>
      <c r="J63" s="2571">
        <v>100.23035739351062</v>
      </c>
      <c r="K63" s="2571">
        <v>100.69130535179804</v>
      </c>
      <c r="L63" s="2571">
        <v>101.18953083945688</v>
      </c>
      <c r="M63" s="2571">
        <v>100.36196818713299</v>
      </c>
      <c r="N63" s="2571">
        <v>99.619068037504334</v>
      </c>
      <c r="O63" s="2571">
        <v>100.30496298400291</v>
      </c>
      <c r="P63" s="2571">
        <v>99.589438247263928</v>
      </c>
      <c r="Q63" s="2571">
        <v>100.44615822621374</v>
      </c>
    </row>
    <row r="64" spans="1:17">
      <c r="A64" s="2541">
        <v>44986</v>
      </c>
      <c r="B64" s="2571">
        <v>100.17239481052491</v>
      </c>
      <c r="C64" s="2571">
        <v>99.890913616155387</v>
      </c>
      <c r="D64" s="2571">
        <v>99.941342214047452</v>
      </c>
      <c r="E64" s="2571">
        <v>98.983595298148643</v>
      </c>
      <c r="F64" s="2571">
        <v>100.05653226697221</v>
      </c>
      <c r="G64" s="2571">
        <v>99.585869782747665</v>
      </c>
      <c r="H64" s="2571">
        <v>99.143204008848642</v>
      </c>
      <c r="I64" s="2571">
        <v>99.956737920441967</v>
      </c>
      <c r="J64" s="2571">
        <v>100.26842988974917</v>
      </c>
      <c r="K64" s="2571">
        <v>100.5049581929799</v>
      </c>
      <c r="L64" s="2571">
        <v>101.1503807614002</v>
      </c>
      <c r="M64" s="2571">
        <v>100.37221092659381</v>
      </c>
      <c r="N64" s="2571">
        <v>99.639189535394266</v>
      </c>
      <c r="O64" s="2571">
        <v>100.10861996794389</v>
      </c>
      <c r="P64" s="2571">
        <v>99.423798868443697</v>
      </c>
      <c r="Q64" s="2571">
        <v>100.40803452608557</v>
      </c>
    </row>
    <row r="65" spans="1:17">
      <c r="A65" s="2541">
        <v>45017</v>
      </c>
      <c r="B65" s="2571">
        <v>100.18953100689698</v>
      </c>
      <c r="C65" s="2571">
        <v>99.817745180148577</v>
      </c>
      <c r="D65" s="2571">
        <v>99.897197355700214</v>
      </c>
      <c r="E65" s="2571">
        <v>98.861690939541106</v>
      </c>
      <c r="F65" s="2571">
        <v>99.823799905598321</v>
      </c>
      <c r="G65" s="2571">
        <v>99.455731165098214</v>
      </c>
      <c r="H65" s="2571">
        <v>99.091915481957017</v>
      </c>
      <c r="I65" s="2571">
        <v>99.91656210664361</v>
      </c>
      <c r="J65" s="2571">
        <v>100.35677631826084</v>
      </c>
      <c r="K65" s="2571">
        <v>100.35601217348997</v>
      </c>
      <c r="L65" s="2571">
        <v>101.10686080050148</v>
      </c>
      <c r="M65" s="2571">
        <v>100.47289411653939</v>
      </c>
      <c r="N65" s="2571">
        <v>99.739519712504986</v>
      </c>
      <c r="O65" s="2571">
        <v>99.982119320758258</v>
      </c>
      <c r="P65" s="2571">
        <v>99.370751028582546</v>
      </c>
      <c r="Q65" s="2571">
        <v>100.41543942141271</v>
      </c>
    </row>
    <row r="66" spans="1:17">
      <c r="A66" s="2541">
        <v>45047</v>
      </c>
      <c r="B66" s="2571">
        <v>100.21752583895025</v>
      </c>
      <c r="C66" s="2571">
        <v>99.75785817218393</v>
      </c>
      <c r="D66" s="2571">
        <v>99.817190182730357</v>
      </c>
      <c r="E66" s="2571">
        <v>98.852031228794914</v>
      </c>
      <c r="F66" s="2571">
        <v>99.679576348981783</v>
      </c>
      <c r="G66" s="2571">
        <v>99.335302892577019</v>
      </c>
      <c r="H66" s="2571">
        <v>99.07982891144448</v>
      </c>
      <c r="I66" s="2571">
        <v>99.892824725186998</v>
      </c>
      <c r="J66" s="2571">
        <v>100.47650377212204</v>
      </c>
      <c r="K66" s="2571">
        <v>100.26207162202799</v>
      </c>
      <c r="L66" s="2571">
        <v>101.04040931913613</v>
      </c>
      <c r="M66" s="2571">
        <v>100.61263221154475</v>
      </c>
      <c r="N66" s="2571">
        <v>99.881867248766568</v>
      </c>
      <c r="O66" s="2571">
        <v>99.882786953017643</v>
      </c>
      <c r="P66" s="2571">
        <v>99.394053152562449</v>
      </c>
      <c r="Q66" s="2571">
        <v>100.45373210860821</v>
      </c>
    </row>
    <row r="67" spans="1:17">
      <c r="A67" s="2541">
        <v>45078</v>
      </c>
      <c r="B67" s="2571">
        <v>100.25597697332454</v>
      </c>
      <c r="C67" s="2571">
        <v>99.701132754389263</v>
      </c>
      <c r="D67" s="2571">
        <v>99.751555222818027</v>
      </c>
      <c r="E67" s="2571">
        <v>98.910466488814038</v>
      </c>
      <c r="F67" s="2571">
        <v>99.565786468064417</v>
      </c>
      <c r="G67" s="2571">
        <v>99.251682008696307</v>
      </c>
      <c r="H67" s="2571">
        <v>99.103668959523787</v>
      </c>
      <c r="I67" s="2571">
        <v>99.884703102597044</v>
      </c>
      <c r="J67" s="2571">
        <v>100.62426227707991</v>
      </c>
      <c r="K67" s="2571">
        <v>100.17758212027505</v>
      </c>
      <c r="L67" s="2571">
        <v>100.94970008949818</v>
      </c>
      <c r="M67" s="2571">
        <v>100.70256636330281</v>
      </c>
      <c r="N67" s="2571">
        <v>100.01813152203083</v>
      </c>
      <c r="O67" s="2571">
        <v>99.796189054204362</v>
      </c>
      <c r="P67" s="2571">
        <v>99.456262176866872</v>
      </c>
      <c r="Q67" s="2571">
        <v>100.5010502925589</v>
      </c>
    </row>
    <row r="68" spans="1:17">
      <c r="A68" s="2541">
        <v>45108</v>
      </c>
      <c r="B68" s="2571">
        <v>100.27684481851371</v>
      </c>
      <c r="C68" s="2571">
        <v>99.64255684030725</v>
      </c>
      <c r="D68" s="2571">
        <v>99.728324646916064</v>
      </c>
      <c r="E68" s="2571">
        <v>99.012806959712847</v>
      </c>
      <c r="F68" s="2571">
        <v>99.450506492595849</v>
      </c>
      <c r="G68" s="2571">
        <v>99.216046461261257</v>
      </c>
      <c r="H68" s="2571">
        <v>99.157955999079448</v>
      </c>
      <c r="I68" s="2571">
        <v>99.878604331191099</v>
      </c>
      <c r="J68" s="2571">
        <v>100.80075439008759</v>
      </c>
      <c r="K68" s="2571">
        <v>100.02693018757219</v>
      </c>
      <c r="L68" s="2571">
        <v>100.83384584855906</v>
      </c>
      <c r="M68" s="2571">
        <v>100.71951559965221</v>
      </c>
      <c r="N68" s="2571">
        <v>100.13451507337018</v>
      </c>
      <c r="O68" s="2571">
        <v>99.759285166026388</v>
      </c>
      <c r="P68" s="2571">
        <v>99.547728351075335</v>
      </c>
      <c r="Q68" s="2571">
        <v>100.53920829367102</v>
      </c>
    </row>
    <row r="69" spans="1:17">
      <c r="A69" s="2541">
        <v>45139</v>
      </c>
      <c r="B69" s="2571">
        <v>100.23929790682514</v>
      </c>
      <c r="C69" s="2571">
        <v>99.575831079485752</v>
      </c>
      <c r="D69" s="2571">
        <v>99.688365749160837</v>
      </c>
      <c r="E69" s="2571">
        <v>99.168145167753906</v>
      </c>
      <c r="F69" s="2571">
        <v>99.338261919453757</v>
      </c>
      <c r="G69" s="2571">
        <v>99.208340069973744</v>
      </c>
      <c r="H69" s="2571">
        <v>99.21399883402924</v>
      </c>
      <c r="I69" s="2571">
        <v>99.846178835758863</v>
      </c>
      <c r="J69" s="2571">
        <v>100.96594429956242</v>
      </c>
      <c r="K69" s="2571">
        <v>99.871578533355148</v>
      </c>
      <c r="L69" s="2571">
        <v>100.70336251247632</v>
      </c>
      <c r="M69" s="2571">
        <v>100.7724875690127</v>
      </c>
      <c r="N69" s="2571">
        <v>100.21656252838375</v>
      </c>
      <c r="O69" s="2571">
        <v>99.778123515466007</v>
      </c>
      <c r="P69" s="2571">
        <v>99.632718596445912</v>
      </c>
      <c r="Q69" s="2571">
        <v>100.57274272371163</v>
      </c>
    </row>
    <row r="70" spans="1:17">
      <c r="A70" s="2541">
        <v>45170</v>
      </c>
      <c r="B70" s="2571">
        <v>100.10744532201019</v>
      </c>
      <c r="C70" s="2571">
        <v>99.473051321155907</v>
      </c>
      <c r="D70" s="2571">
        <v>99.576490575815981</v>
      </c>
      <c r="E70" s="2571">
        <v>99.244885577244631</v>
      </c>
      <c r="F70" s="2571">
        <v>99.169241358329955</v>
      </c>
      <c r="G70" s="2571">
        <v>99.179048824206333</v>
      </c>
      <c r="H70" s="2571">
        <v>99.212671651478118</v>
      </c>
      <c r="I70" s="2571">
        <v>99.742176640665519</v>
      </c>
      <c r="J70" s="2571">
        <v>101.0982752425134</v>
      </c>
      <c r="K70" s="2571">
        <v>99.746963146809108</v>
      </c>
      <c r="L70" s="2571">
        <v>100.55603316782458</v>
      </c>
      <c r="M70" s="2571">
        <v>100.7228869695011</v>
      </c>
      <c r="N70" s="2571">
        <v>100.25202252757219</v>
      </c>
      <c r="O70" s="2571">
        <v>99.834338102520292</v>
      </c>
      <c r="P70" s="2571">
        <v>99.699187894427993</v>
      </c>
      <c r="Q70" s="2571">
        <v>100.58785094372247</v>
      </c>
    </row>
    <row r="71" spans="1:17">
      <c r="A71" s="2541">
        <v>45200</v>
      </c>
      <c r="B71" s="2571">
        <v>99.937965745665664</v>
      </c>
      <c r="C71" s="2571">
        <v>99.358832814896928</v>
      </c>
      <c r="D71" s="2571">
        <v>99.378135684572769</v>
      </c>
      <c r="E71" s="2571">
        <v>99.259956998021508</v>
      </c>
      <c r="F71" s="2571">
        <v>99.003356180303996</v>
      </c>
      <c r="G71" s="2571">
        <v>99.155769130600191</v>
      </c>
      <c r="H71" s="2571">
        <v>99.182531454138939</v>
      </c>
      <c r="I71" s="2571">
        <v>99.60255996711625</v>
      </c>
      <c r="J71" s="2571">
        <v>101.15015410995268</v>
      </c>
      <c r="K71" s="2571">
        <v>99.672764796817489</v>
      </c>
      <c r="L71" s="2571">
        <v>100.39761839923436</v>
      </c>
      <c r="M71" s="2571">
        <v>100.57139922887971</v>
      </c>
      <c r="N71" s="2571">
        <v>100.24388196855216</v>
      </c>
      <c r="O71" s="2571">
        <v>99.891209559317417</v>
      </c>
      <c r="P71" s="2571">
        <v>99.74181636436856</v>
      </c>
      <c r="Q71" s="2571">
        <v>100.56587402921303</v>
      </c>
    </row>
    <row r="72" spans="1:17">
      <c r="A72" s="2541">
        <v>45231</v>
      </c>
      <c r="B72" s="2571">
        <v>99.772880679699639</v>
      </c>
      <c r="C72" s="2571">
        <v>99.237015938444074</v>
      </c>
      <c r="D72" s="2571">
        <v>99.083032957609859</v>
      </c>
      <c r="E72" s="2571">
        <v>99.226987293186099</v>
      </c>
      <c r="F72" s="2571">
        <v>98.846937327462655</v>
      </c>
      <c r="G72" s="2571">
        <v>99.131594251838166</v>
      </c>
      <c r="H72" s="2571">
        <v>99.118250502429504</v>
      </c>
      <c r="I72" s="2571">
        <v>99.447779067664882</v>
      </c>
      <c r="J72" s="2571">
        <v>101.1546612424471</v>
      </c>
      <c r="K72" s="2571">
        <v>99.656666960139134</v>
      </c>
      <c r="L72" s="2571">
        <v>100.22558287184278</v>
      </c>
      <c r="M72" s="2571">
        <v>100.36122608415624</v>
      </c>
      <c r="N72" s="2571">
        <v>100.18048203145389</v>
      </c>
      <c r="O72" s="2571">
        <v>99.907215054509663</v>
      </c>
      <c r="P72" s="2571">
        <v>99.752899222972644</v>
      </c>
      <c r="Q72" s="2571">
        <v>100.52470484218463</v>
      </c>
    </row>
    <row r="73" spans="1:17">
      <c r="A73" s="2541">
        <v>45261</v>
      </c>
      <c r="B73" s="2571">
        <v>99.632055037032316</v>
      </c>
      <c r="C73" s="2571">
        <v>99.130956752382218</v>
      </c>
      <c r="D73" s="2571">
        <v>98.759414177264006</v>
      </c>
      <c r="E73" s="2571">
        <v>99.177288669194169</v>
      </c>
      <c r="F73" s="2571">
        <v>98.703472085719369</v>
      </c>
      <c r="G73" s="2571">
        <v>99.122353780023374</v>
      </c>
      <c r="H73" s="2571">
        <v>99.031196740493286</v>
      </c>
      <c r="I73" s="2571">
        <v>99.304586349097463</v>
      </c>
      <c r="J73" s="2571">
        <v>101.14045485753041</v>
      </c>
      <c r="K73" s="2571">
        <v>99.688148885324949</v>
      </c>
      <c r="L73" s="2571">
        <v>100.05197294297918</v>
      </c>
      <c r="M73" s="2571">
        <v>100.03502194666243</v>
      </c>
      <c r="N73" s="2571">
        <v>100.05856295531862</v>
      </c>
      <c r="O73" s="2571">
        <v>99.896456599255572</v>
      </c>
      <c r="P73" s="2571">
        <v>99.742438379736114</v>
      </c>
      <c r="Q73" s="2571">
        <v>100.47321466002973</v>
      </c>
    </row>
    <row r="74" spans="1:17">
      <c r="A74" s="2541">
        <v>45292</v>
      </c>
      <c r="B74" s="2571">
        <v>99.519524455257567</v>
      </c>
      <c r="C74" s="2571">
        <v>99.053885450553224</v>
      </c>
      <c r="D74" s="2571">
        <v>98.498496805324564</v>
      </c>
      <c r="E74" s="2571">
        <v>99.160422181139623</v>
      </c>
      <c r="F74" s="2571">
        <v>98.58631432460524</v>
      </c>
      <c r="G74" s="2571">
        <v>99.113163918472324</v>
      </c>
      <c r="H74" s="2571">
        <v>98.955617933805414</v>
      </c>
      <c r="I74" s="2571">
        <v>99.19316816875434</v>
      </c>
      <c r="J74" s="2571">
        <v>101.08910308761547</v>
      </c>
      <c r="K74" s="2571">
        <v>99.73330015488952</v>
      </c>
      <c r="L74" s="2571">
        <v>99.910520620445823</v>
      </c>
      <c r="M74" s="2571">
        <v>99.598920530976159</v>
      </c>
      <c r="N74" s="2571">
        <v>99.880292793448533</v>
      </c>
      <c r="O74" s="2571">
        <v>99.904570604418936</v>
      </c>
      <c r="P74" s="2571">
        <v>99.740507878923353</v>
      </c>
      <c r="Q74" s="2571">
        <v>100.40165095843845</v>
      </c>
    </row>
    <row r="75" spans="1:17">
      <c r="A75" s="2541">
        <v>45323</v>
      </c>
      <c r="B75" s="2571">
        <v>99.541548632450528</v>
      </c>
      <c r="C75" s="2571">
        <v>99.072235402344731</v>
      </c>
      <c r="D75" s="2571">
        <v>98.467122084092452</v>
      </c>
      <c r="E75" s="2571">
        <v>99.311531163861673</v>
      </c>
      <c r="F75" s="2571">
        <v>98.561079738471818</v>
      </c>
      <c r="G75" s="2571">
        <v>99.182579388336265</v>
      </c>
      <c r="H75" s="2571">
        <v>99.000735240624763</v>
      </c>
      <c r="I75" s="2571">
        <v>99.217152873600298</v>
      </c>
      <c r="J75" s="2571">
        <v>100.99820281891077</v>
      </c>
      <c r="K75" s="2571">
        <v>99.803711013073595</v>
      </c>
      <c r="L75" s="2571">
        <v>99.848210801680864</v>
      </c>
      <c r="M75" s="2571">
        <v>99.16781592592784</v>
      </c>
      <c r="N75" s="2571">
        <v>99.718927001154725</v>
      </c>
      <c r="O75" s="2571">
        <v>99.943876591000972</v>
      </c>
      <c r="P75" s="2571">
        <v>99.780680671344726</v>
      </c>
      <c r="Q75" s="2571">
        <v>100.32993320998722</v>
      </c>
    </row>
    <row r="76" spans="1:17">
      <c r="A76" s="2541">
        <v>45352</v>
      </c>
      <c r="B76" s="2571">
        <v>99.692051954903917</v>
      </c>
      <c r="C76" s="2571">
        <v>99.190434325755831</v>
      </c>
      <c r="D76" s="2571">
        <v>98.682834637651979</v>
      </c>
      <c r="E76" s="2571">
        <v>99.605410592822622</v>
      </c>
      <c r="F76" s="2571">
        <v>98.630280007020062</v>
      </c>
      <c r="G76" s="2571">
        <v>99.337507908074699</v>
      </c>
      <c r="H76" s="2571">
        <v>99.159441332283478</v>
      </c>
      <c r="I76" s="2571">
        <v>99.375500988160169</v>
      </c>
      <c r="J76" s="2571">
        <v>100.86483945650302</v>
      </c>
      <c r="K76" s="2571">
        <v>99.869234378952115</v>
      </c>
      <c r="L76" s="2571">
        <v>99.850605086662952</v>
      </c>
      <c r="M76" s="2571">
        <v>98.901561988355468</v>
      </c>
      <c r="N76" s="2571">
        <v>99.616914443446404</v>
      </c>
      <c r="O76" s="2571">
        <v>100.02310388526134</v>
      </c>
      <c r="P76" s="2571">
        <v>99.868297265155036</v>
      </c>
      <c r="Q76" s="2571">
        <v>100.26190550380127</v>
      </c>
    </row>
    <row r="77" spans="1:17">
      <c r="A77" s="2541">
        <v>45383</v>
      </c>
      <c r="B77" s="2571">
        <v>99.950516600720846</v>
      </c>
      <c r="C77" s="2571">
        <v>99.386871546597632</v>
      </c>
      <c r="D77" s="2571">
        <v>99.10438317158534</v>
      </c>
      <c r="E77" s="2571">
        <v>100.00283381580195</v>
      </c>
      <c r="F77" s="2571">
        <v>98.828136163905938</v>
      </c>
      <c r="G77" s="2571">
        <v>99.590012126859918</v>
      </c>
      <c r="H77" s="2571">
        <v>99.450087472046022</v>
      </c>
      <c r="I77" s="2571">
        <v>99.647382215963404</v>
      </c>
      <c r="J77" s="2571">
        <v>100.69836465222016</v>
      </c>
      <c r="K77" s="2571">
        <v>99.928628052892293</v>
      </c>
      <c r="L77" s="2571">
        <v>99.88449412191045</v>
      </c>
      <c r="M77" s="2571">
        <v>98.822987257426391</v>
      </c>
      <c r="N77" s="2571">
        <v>99.596025712516933</v>
      </c>
      <c r="O77" s="2571">
        <v>100.13755473417092</v>
      </c>
      <c r="P77" s="2571">
        <v>99.986795627612352</v>
      </c>
      <c r="Q77" s="2571">
        <v>100.19993455829714</v>
      </c>
    </row>
    <row r="78" spans="1:17">
      <c r="A78" s="2541">
        <v>45413</v>
      </c>
      <c r="B78" s="2571">
        <v>100.25078780715563</v>
      </c>
      <c r="C78" s="2571">
        <v>99.564387870823182</v>
      </c>
      <c r="D78" s="2571">
        <v>99.57636722436375</v>
      </c>
      <c r="E78" s="2571">
        <v>100.39600043984136</v>
      </c>
      <c r="F78" s="2571">
        <v>99.103413153842723</v>
      </c>
      <c r="G78" s="2571">
        <v>99.867274057542133</v>
      </c>
      <c r="H78" s="2571">
        <v>99.77766431850614</v>
      </c>
      <c r="I78" s="2571">
        <v>99.94530465104036</v>
      </c>
      <c r="J78" s="2571">
        <v>100.52429969978638</v>
      </c>
      <c r="K78" s="2571">
        <v>100.04030782497594</v>
      </c>
      <c r="L78" s="2571">
        <v>99.923337754806965</v>
      </c>
      <c r="M78" s="2571">
        <v>98.882702207318516</v>
      </c>
      <c r="N78" s="2571">
        <v>99.653430787104867</v>
      </c>
      <c r="O78" s="2571">
        <v>100.23204930594687</v>
      </c>
      <c r="P78" s="2571">
        <v>100.10171527511383</v>
      </c>
      <c r="Q78" s="2571">
        <v>100.16012860856362</v>
      </c>
    </row>
    <row r="79" spans="1:17">
      <c r="A79" s="2541">
        <v>45444</v>
      </c>
      <c r="B79" s="2571">
        <v>100.48506615236393</v>
      </c>
      <c r="C79" s="2571">
        <v>99.615483907044919</v>
      </c>
      <c r="D79" s="2571">
        <v>99.956934580099627</v>
      </c>
      <c r="E79" s="2571">
        <v>100.69656577844715</v>
      </c>
      <c r="F79" s="2571">
        <v>99.389982240920233</v>
      </c>
      <c r="G79" s="2571">
        <v>100.08142944646301</v>
      </c>
      <c r="H79" s="2571">
        <v>100.01005158196669</v>
      </c>
      <c r="I79" s="2571">
        <v>100.16144652288014</v>
      </c>
      <c r="J79" s="2571">
        <v>100.34725580545425</v>
      </c>
      <c r="K79" s="2571">
        <v>100.18698999103422</v>
      </c>
      <c r="L79" s="2571">
        <v>99.958010343481007</v>
      </c>
      <c r="M79" s="2571">
        <v>99.06390729572864</v>
      </c>
      <c r="N79" s="2571">
        <v>99.778136242660537</v>
      </c>
      <c r="O79" s="2571">
        <v>100.29180910351987</v>
      </c>
      <c r="P79" s="2571">
        <v>100.18141091550501</v>
      </c>
      <c r="Q79" s="2571">
        <v>100.13703044706054</v>
      </c>
    </row>
    <row r="80" spans="1:17">
      <c r="A80" s="2541">
        <v>45474</v>
      </c>
      <c r="B80" s="2571">
        <v>100.64671284446507</v>
      </c>
      <c r="C80" s="2571">
        <v>99.584236737855719</v>
      </c>
      <c r="D80" s="2571">
        <v>100.27129171324263</v>
      </c>
      <c r="E80" s="2571">
        <v>100.9250814733208</v>
      </c>
      <c r="F80" s="2571">
        <v>99.715052274160954</v>
      </c>
      <c r="G80" s="2571">
        <v>100.25286637711045</v>
      </c>
      <c r="H80" s="2571">
        <v>100.1843614018815</v>
      </c>
      <c r="I80" s="2571">
        <v>100.30991009111995</v>
      </c>
      <c r="J80" s="2571">
        <v>100.15727805858849</v>
      </c>
      <c r="K80" s="2571">
        <v>100.34372126193296</v>
      </c>
      <c r="L80" s="2571">
        <v>99.99261696961112</v>
      </c>
      <c r="M80" s="2571">
        <v>99.3473533694183</v>
      </c>
      <c r="N80" s="2571">
        <v>99.976066458920641</v>
      </c>
      <c r="O80" s="2571">
        <v>100.32612101690727</v>
      </c>
      <c r="P80" s="2571">
        <v>100.24131971983877</v>
      </c>
      <c r="Q80" s="2571">
        <v>100.11985808017332</v>
      </c>
    </row>
    <row r="81" spans="1:17">
      <c r="A81" s="2541">
        <v>45505</v>
      </c>
      <c r="B81" s="2571">
        <v>100.61266525832809</v>
      </c>
      <c r="C81" s="2571">
        <v>99.423813789600047</v>
      </c>
      <c r="D81" s="2571">
        <v>100.43084538501546</v>
      </c>
      <c r="E81" s="2571">
        <v>100.97620889802532</v>
      </c>
      <c r="F81" s="2571">
        <v>99.924183385685282</v>
      </c>
      <c r="G81" s="2571">
        <v>100.30731283433263</v>
      </c>
      <c r="H81" s="2571">
        <v>100.22495750593829</v>
      </c>
      <c r="I81" s="2571">
        <v>100.29206837283117</v>
      </c>
      <c r="J81" s="2571">
        <v>99.942020258896406</v>
      </c>
      <c r="K81" s="2571">
        <v>100.45273980568165</v>
      </c>
      <c r="L81" s="2571">
        <v>100.03016211102211</v>
      </c>
      <c r="M81" s="2571">
        <v>99.663835057084981</v>
      </c>
      <c r="N81" s="2571">
        <v>100.21900111603644</v>
      </c>
      <c r="O81" s="2571">
        <v>100.35540928834</v>
      </c>
      <c r="P81" s="2571">
        <v>100.27299245127389</v>
      </c>
      <c r="Q81" s="2571">
        <v>100.08412769660256</v>
      </c>
    </row>
    <row r="82" spans="1:17">
      <c r="A82" s="2541">
        <v>45536</v>
      </c>
      <c r="B82" s="2571">
        <v>100.50714155707631</v>
      </c>
      <c r="C82" s="2571">
        <v>99.281375464220417</v>
      </c>
      <c r="D82" s="2571">
        <v>100.51739936869846</v>
      </c>
      <c r="E82" s="2571">
        <v>100.90235302312917</v>
      </c>
      <c r="F82" s="2571">
        <v>100.06046303800005</v>
      </c>
      <c r="G82" s="2571">
        <v>100.32442506848909</v>
      </c>
      <c r="H82" s="2571">
        <v>100.20624649247731</v>
      </c>
      <c r="I82" s="2571">
        <v>100.22112942398566</v>
      </c>
      <c r="J82" s="2571">
        <v>99.776440126378887</v>
      </c>
      <c r="K82" s="2571">
        <v>100.52311755707662</v>
      </c>
      <c r="L82" s="2571">
        <v>100.09025379728456</v>
      </c>
      <c r="M82" s="2571">
        <v>99.962349772712287</v>
      </c>
      <c r="N82" s="2571">
        <v>100.4716298363374</v>
      </c>
      <c r="O82" s="2571">
        <v>100.38329951214013</v>
      </c>
      <c r="P82" s="2571">
        <v>100.29846596732823</v>
      </c>
      <c r="Q82" s="2571">
        <v>100.0647200413197</v>
      </c>
    </row>
    <row r="83" spans="1:17">
      <c r="A83" s="2541">
        <v>45566</v>
      </c>
      <c r="B83" s="2571">
        <v>100.32290948605171</v>
      </c>
      <c r="C83" s="2571">
        <v>99.226763861477551</v>
      </c>
      <c r="D83" s="2571">
        <v>100.54839638512068</v>
      </c>
      <c r="E83" s="2571">
        <v>100.76300519827313</v>
      </c>
      <c r="F83" s="2571">
        <v>100.15094542705</v>
      </c>
      <c r="G83" s="2571">
        <v>100.32219999195796</v>
      </c>
      <c r="H83" s="2571">
        <v>100.17212556800673</v>
      </c>
      <c r="I83" s="2571">
        <v>100.11874816377953</v>
      </c>
      <c r="J83" s="2571">
        <v>99.652943004960974</v>
      </c>
      <c r="K83" s="2571">
        <v>100.55142165527951</v>
      </c>
      <c r="L83" s="2571">
        <v>100.14645238318171</v>
      </c>
      <c r="M83" s="2571">
        <v>100.24079118580755</v>
      </c>
      <c r="N83" s="2571">
        <v>100.6697160942842</v>
      </c>
      <c r="O83" s="2571">
        <v>100.40124969264016</v>
      </c>
      <c r="P83" s="2571">
        <v>100.3128171489944</v>
      </c>
      <c r="Q83" s="2571">
        <v>100.05043884085529</v>
      </c>
    </row>
    <row r="84" spans="1:17">
      <c r="A84" s="2541">
        <v>45597</v>
      </c>
      <c r="B84" s="2571">
        <v>100.10689899799247</v>
      </c>
      <c r="C84" s="2571">
        <v>99.299087045149747</v>
      </c>
      <c r="D84" s="2571">
        <v>100.51439622472364</v>
      </c>
      <c r="E84" s="2571">
        <v>100.52963089256151</v>
      </c>
      <c r="F84" s="2571">
        <v>100.18189245022647</v>
      </c>
      <c r="G84" s="2571">
        <v>100.28582047505245</v>
      </c>
      <c r="H84" s="2571">
        <v>100.1348445268913</v>
      </c>
      <c r="I84" s="2571">
        <v>100.0117025903627</v>
      </c>
      <c r="J84" s="2571">
        <v>99.562094921024453</v>
      </c>
      <c r="K84" s="2571">
        <v>100.54398520273993</v>
      </c>
      <c r="L84" s="2571">
        <v>100.17773641034997</v>
      </c>
      <c r="M84" s="2571">
        <v>100.32797456854057</v>
      </c>
      <c r="N84" s="2571">
        <v>100.77827979457579</v>
      </c>
      <c r="O84" s="2571">
        <v>100.4190623858555</v>
      </c>
      <c r="P84" s="2571">
        <v>100.31490799616242</v>
      </c>
      <c r="Q84" s="2571">
        <v>100.02184952298016</v>
      </c>
    </row>
    <row r="85" spans="1:17">
      <c r="A85" s="2541">
        <v>45627</v>
      </c>
      <c r="B85" s="2571">
        <v>99.909918938228543</v>
      </c>
      <c r="C85" s="2571">
        <v>99.521789514867535</v>
      </c>
      <c r="D85" s="2571">
        <v>100.46290744230491</v>
      </c>
      <c r="E85" s="2571">
        <v>100.28670643175272</v>
      </c>
      <c r="F85" s="2571">
        <v>100.17873284152564</v>
      </c>
      <c r="G85" s="2571">
        <v>100.23267576174717</v>
      </c>
      <c r="H85" s="2571">
        <v>100.12030896727644</v>
      </c>
      <c r="I85" s="2571">
        <v>99.943763777807419</v>
      </c>
      <c r="J85" s="2571">
        <v>99.520180054302514</v>
      </c>
      <c r="K85" s="2571">
        <v>100.52601768983352</v>
      </c>
      <c r="L85" s="2571">
        <v>100.18568178461963</v>
      </c>
      <c r="M85" s="2571">
        <v>100.28113520949367</v>
      </c>
      <c r="N85" s="2571">
        <v>100.8322612502955</v>
      </c>
      <c r="O85" s="2571">
        <v>100.44737760769017</v>
      </c>
      <c r="P85" s="2571">
        <v>100.2938353980208</v>
      </c>
      <c r="Q85" s="2571">
        <v>99.999076041162226</v>
      </c>
    </row>
    <row r="86" spans="1:17">
      <c r="A86" s="2541">
        <v>45658</v>
      </c>
      <c r="B86" s="2571">
        <v>99.704465628435059</v>
      </c>
      <c r="C86" s="2571">
        <v>99.765394901441297</v>
      </c>
      <c r="D86" s="2571">
        <v>100.40686389771727</v>
      </c>
      <c r="E86" s="2571">
        <v>100.05701890090187</v>
      </c>
      <c r="F86" s="2571">
        <v>100.12693861840201</v>
      </c>
      <c r="G86" s="2571">
        <v>100.14550781302171</v>
      </c>
      <c r="H86" s="2571">
        <v>100.10998787098926</v>
      </c>
      <c r="I86" s="2571">
        <v>99.873376754992407</v>
      </c>
      <c r="J86" s="2571">
        <v>99.522924062867148</v>
      </c>
      <c r="K86" s="2571">
        <v>100.50876544455957</v>
      </c>
      <c r="L86" s="2571">
        <v>100.18101775182532</v>
      </c>
      <c r="M86" s="2571">
        <v>100.16637404300552</v>
      </c>
      <c r="N86" s="2571">
        <v>100.85623904030936</v>
      </c>
      <c r="O86" s="2571">
        <v>100.48388206059217</v>
      </c>
      <c r="P86" s="2571">
        <v>100.25807977741981</v>
      </c>
      <c r="Q86" s="2571">
        <v>99.989993226473047</v>
      </c>
    </row>
    <row r="87" spans="1:17">
      <c r="A87" s="2541">
        <v>45689</v>
      </c>
      <c r="B87" s="2571">
        <v>99.523709831777396</v>
      </c>
      <c r="C87" s="2571">
        <v>99.960413438594884</v>
      </c>
      <c r="D87" s="2571">
        <v>100.35306999481563</v>
      </c>
      <c r="E87" s="2571">
        <v>99.880524281475672</v>
      </c>
      <c r="F87" s="2571">
        <v>100.04114690978219</v>
      </c>
      <c r="G87" s="2571">
        <v>100.06091818892413</v>
      </c>
      <c r="H87" s="2571">
        <v>100.10224069054115</v>
      </c>
      <c r="I87" s="2571">
        <v>99.806064442301988</v>
      </c>
      <c r="J87" s="2571">
        <v>99.589525394576611</v>
      </c>
      <c r="K87" s="2571">
        <v>100.49167246463023</v>
      </c>
      <c r="L87" s="2571">
        <v>100.18774645407785</v>
      </c>
      <c r="M87" s="2571">
        <v>100.0575312244984</v>
      </c>
      <c r="N87" s="2571">
        <v>100.87406197724246</v>
      </c>
      <c r="O87" s="2571">
        <v>100.50409789081421</v>
      </c>
      <c r="P87" s="2571">
        <v>100.2245152454912</v>
      </c>
      <c r="Q87" s="2571">
        <v>100.01201094305696</v>
      </c>
    </row>
    <row r="88" spans="1:17">
      <c r="A88" s="2541">
        <v>45717</v>
      </c>
      <c r="B88" s="2571">
        <v>99.392874687910023</v>
      </c>
      <c r="C88" s="2571">
        <v>100.10799839635801</v>
      </c>
      <c r="D88" s="2571">
        <v>100.35709278237914</v>
      </c>
      <c r="E88" s="2571">
        <v>99.788857126075342</v>
      </c>
      <c r="F88" s="2571">
        <v>99.991072065503118</v>
      </c>
      <c r="G88" s="2571">
        <v>100.03196111067354</v>
      </c>
      <c r="H88" s="2571">
        <v>100.13903423519929</v>
      </c>
      <c r="I88" s="2571">
        <v>99.769004015255916</v>
      </c>
      <c r="J88" s="2571">
        <v>99.708598272222261</v>
      </c>
      <c r="K88" s="2571">
        <v>100.51667912480488</v>
      </c>
      <c r="L88" s="2571">
        <v>100.20703926772252</v>
      </c>
      <c r="M88" s="2571">
        <v>99.918060053645661</v>
      </c>
      <c r="N88" s="2571">
        <v>100.91935898476039</v>
      </c>
      <c r="O88" s="2571">
        <v>100.5007131419104</v>
      </c>
      <c r="P88" s="2571">
        <v>100.22410205075387</v>
      </c>
      <c r="Q88" s="2571">
        <v>100.06822096690291</v>
      </c>
    </row>
    <row r="89" spans="1:17">
      <c r="A89" s="2541">
        <v>45748</v>
      </c>
      <c r="B89" s="2571">
        <v>99.360129015117735</v>
      </c>
      <c r="C89" s="2571">
        <v>100.26628321884114</v>
      </c>
      <c r="D89" s="2571">
        <v>100.49408594059526</v>
      </c>
      <c r="E89" s="2571">
        <v>99.871988184355772</v>
      </c>
      <c r="F89" s="2571">
        <v>100.04941240551524</v>
      </c>
      <c r="G89" s="2571">
        <v>100.08388792198001</v>
      </c>
      <c r="H89" s="2571">
        <v>100.24722195392467</v>
      </c>
      <c r="I89" s="2571">
        <v>99.819276023335533</v>
      </c>
      <c r="J89" s="2571">
        <v>99.833771121080204</v>
      </c>
      <c r="K89" s="2571">
        <v>100.6325742637255</v>
      </c>
      <c r="L89" s="2571">
        <v>100.24736517870554</v>
      </c>
      <c r="M89" s="2571">
        <v>99.884924015039402</v>
      </c>
      <c r="N89" s="2571">
        <v>100.94031322610687</v>
      </c>
      <c r="O89" s="2571">
        <v>100.46948902969083</v>
      </c>
      <c r="P89" s="2571">
        <v>100.26143319662604</v>
      </c>
      <c r="Q89" s="2571">
        <v>100.15683903759552</v>
      </c>
    </row>
    <row r="90" spans="1:17">
      <c r="A90" s="2541">
        <v>45778</v>
      </c>
      <c r="B90" s="2571">
        <v>99.419801979894928</v>
      </c>
      <c r="C90" s="2571">
        <v>100.40050893980441</v>
      </c>
      <c r="D90" s="2571">
        <v>100.70093366381364</v>
      </c>
      <c r="E90" s="2571">
        <v>100.04134238873435</v>
      </c>
      <c r="F90" s="2571">
        <v>100.15780162771307</v>
      </c>
      <c r="G90" s="2571">
        <v>100.1581180139576</v>
      </c>
      <c r="H90" s="2571">
        <v>100.36532483828496</v>
      </c>
      <c r="I90" s="2571">
        <v>99.926138351304161</v>
      </c>
      <c r="J90" s="2571">
        <v>99.966092307808694</v>
      </c>
      <c r="K90" s="2571">
        <v>100.78642647736365</v>
      </c>
      <c r="L90" s="2571">
        <v>100.29573514563248</v>
      </c>
      <c r="M90" s="2571">
        <v>99.927281411605279</v>
      </c>
      <c r="N90" s="2571">
        <v>100.88405259938015</v>
      </c>
      <c r="O90" s="2571">
        <v>100.42148575373474</v>
      </c>
      <c r="P90" s="2571">
        <v>100.32243226965929</v>
      </c>
      <c r="Q90" s="2571">
        <v>100.26011978337199</v>
      </c>
    </row>
    <row r="91" spans="1:17">
      <c r="A91" s="2541">
        <v>45809</v>
      </c>
      <c r="B91" s="2571">
        <v>99.432077065760211</v>
      </c>
      <c r="C91" s="2571">
        <v>100.43196049165059</v>
      </c>
      <c r="D91" s="2571">
        <v>100.84667236679263</v>
      </c>
      <c r="E91" s="2571">
        <v>100.16218579027309</v>
      </c>
      <c r="F91" s="2571">
        <v>100.21645306930098</v>
      </c>
      <c r="G91" s="2571">
        <v>100.12871569995916</v>
      </c>
      <c r="H91" s="2571">
        <v>100.41177700996836</v>
      </c>
      <c r="I91" s="2571">
        <v>99.968073617022</v>
      </c>
      <c r="J91" s="2571">
        <v>100.05795234172997</v>
      </c>
      <c r="K91" s="2571">
        <v>100.85649062920838</v>
      </c>
      <c r="L91" s="2571">
        <v>100.33206079365814</v>
      </c>
      <c r="M91" s="2571">
        <v>99.95532465262842</v>
      </c>
      <c r="N91" s="2571">
        <v>100.7823878036105</v>
      </c>
      <c r="O91" s="2571">
        <v>100.35364032810274</v>
      </c>
      <c r="P91" s="2571">
        <v>100.37477952838834</v>
      </c>
      <c r="Q91" s="2571">
        <v>100.31902740684654</v>
      </c>
    </row>
    <row r="92" spans="1:17">
      <c r="A92" s="2541">
        <v>45839</v>
      </c>
      <c r="B92" s="2571">
        <v>99.344259577745817</v>
      </c>
      <c r="C92" s="2571">
        <v>100.37734358036433</v>
      </c>
      <c r="D92" s="2571">
        <v>100.91186173598082</v>
      </c>
      <c r="E92" s="2571">
        <v>100.15024733221148</v>
      </c>
      <c r="F92" s="2571">
        <v>100.23029140157449</v>
      </c>
      <c r="G92" s="2571">
        <v>99.991857573728026</v>
      </c>
      <c r="H92" s="2571">
        <v>100.36180021460794</v>
      </c>
      <c r="I92" s="2571">
        <v>99.915423826174944</v>
      </c>
      <c r="J92" s="2571">
        <v>100.05601496659374</v>
      </c>
      <c r="K92" s="2571">
        <v>100.75374471904715</v>
      </c>
      <c r="L92" s="2571">
        <v>100.33881530668535</v>
      </c>
      <c r="M92" s="2571">
        <v>99.857808427138934</v>
      </c>
      <c r="N92" s="2571">
        <v>100.64376352447424</v>
      </c>
      <c r="O92" s="2571">
        <v>100.26227040907868</v>
      </c>
      <c r="P92" s="2571">
        <v>100.38710392083104</v>
      </c>
      <c r="Q92" s="2571">
        <v>100.27716625315119</v>
      </c>
    </row>
    <row r="93" spans="1:17">
      <c r="A93" s="2541">
        <v>45870</v>
      </c>
      <c r="B93" s="2571">
        <v>99.220678277121124</v>
      </c>
      <c r="C93" s="2571">
        <v>100.24373812991224</v>
      </c>
      <c r="D93" s="2571">
        <v>100.84220591996062</v>
      </c>
      <c r="E93" s="2571">
        <v>100.0550059489606</v>
      </c>
      <c r="F93" s="2571">
        <v>100.16760862480142</v>
      </c>
      <c r="G93" s="2571">
        <v>99.686190404809238</v>
      </c>
      <c r="H93" s="2571">
        <v>100.20583788684586</v>
      </c>
      <c r="I93" s="2571">
        <v>99.792797024403043</v>
      </c>
      <c r="J93" s="2571">
        <v>100.01144419225579</v>
      </c>
      <c r="K93" s="2571">
        <v>100.50126023442786</v>
      </c>
      <c r="L93" s="2571">
        <v>100.3166925150923</v>
      </c>
      <c r="M93" s="2571">
        <v>99.777450274325105</v>
      </c>
      <c r="N93" s="2571">
        <v>100.49747508705215</v>
      </c>
      <c r="O93" s="2571">
        <v>100.137503302865</v>
      </c>
      <c r="P93" s="2571">
        <v>100.34785689751354</v>
      </c>
      <c r="Q93" s="2571">
        <v>100.17567205859343</v>
      </c>
    </row>
    <row r="94" spans="1:17">
      <c r="A94" s="2541">
        <v>45901</v>
      </c>
      <c r="B94" s="2571">
        <v>99.259392355415116</v>
      </c>
      <c r="C94" s="2571">
        <v>100.16350672529846</v>
      </c>
      <c r="D94" s="2571">
        <v>100.77504051921409</v>
      </c>
      <c r="E94" s="2571">
        <v>100.01610108253558</v>
      </c>
      <c r="F94" s="2571">
        <v>100.10234312004386</v>
      </c>
      <c r="G94" s="2571">
        <v>99.333569074952479</v>
      </c>
      <c r="H94" s="2571">
        <v>100.07688129561809</v>
      </c>
      <c r="I94" s="2571">
        <v>99.761687908454093</v>
      </c>
      <c r="J94" s="2571">
        <v>100.00431231165254</v>
      </c>
      <c r="K94" s="2571">
        <v>100.21170944056628</v>
      </c>
      <c r="L94" s="2571">
        <v>100.32548647369111</v>
      </c>
      <c r="M94" s="2571">
        <v>99.81361331554595</v>
      </c>
      <c r="N94" s="2571">
        <v>100.40810712504812</v>
      </c>
      <c r="O94" s="2571">
        <v>99.981654543952999</v>
      </c>
      <c r="P94" s="2571">
        <v>100.27748286761592</v>
      </c>
      <c r="Q94" s="2571">
        <v>100.0968565391029</v>
      </c>
    </row>
    <row r="95" spans="1:17">
      <c r="A95" s="2541">
        <v>45931</v>
      </c>
      <c r="B95" s="2571">
        <v>99.396213689609198</v>
      </c>
      <c r="C95" s="2571">
        <v>100.10820562029977</v>
      </c>
      <c r="D95" s="2571">
        <v>100.72600031570408</v>
      </c>
      <c r="E95" s="2571">
        <v>99.999280500644687</v>
      </c>
      <c r="F95" s="2571">
        <v>100.01730376651615</v>
      </c>
      <c r="G95" s="2571">
        <v>98.941711943683259</v>
      </c>
      <c r="H95" s="2571">
        <v>99.990095914051338</v>
      </c>
      <c r="I95" s="2571">
        <v>99.784083612000387</v>
      </c>
      <c r="J95" s="2571">
        <v>100.00722000304178</v>
      </c>
      <c r="K95" s="2571">
        <v>99.921220540761354</v>
      </c>
      <c r="L95" s="2571">
        <v>100.33598204345486</v>
      </c>
      <c r="M95" s="2571">
        <v>99.891578291841512</v>
      </c>
      <c r="N95" s="2571">
        <v>100.32556601858418</v>
      </c>
      <c r="O95" s="2571">
        <v>99.799588544605271</v>
      </c>
      <c r="P95" s="2571">
        <v>100.1806753232805</v>
      </c>
      <c r="Q95" s="2571">
        <v>100.02497994552085</v>
      </c>
    </row>
    <row r="96" spans="1:17">
      <c r="B96" s="2571"/>
      <c r="C96" s="2571"/>
      <c r="D96" s="2571"/>
      <c r="E96" s="2571"/>
      <c r="F96" s="2571"/>
      <c r="G96" s="2571"/>
      <c r="H96" s="2571"/>
      <c r="I96" s="2571"/>
      <c r="J96" s="2571"/>
      <c r="K96" s="2571"/>
      <c r="L96" s="2571"/>
      <c r="M96" s="2571"/>
      <c r="N96" s="2571"/>
      <c r="O96" s="2571"/>
      <c r="P96" s="2571"/>
      <c r="Q96" s="2571"/>
    </row>
    <row r="97" spans="2:17">
      <c r="B97" s="2571"/>
      <c r="C97" s="2571"/>
      <c r="D97" s="2571"/>
      <c r="E97" s="2571"/>
      <c r="F97" s="2571"/>
      <c r="G97" s="2571"/>
      <c r="H97" s="2571"/>
      <c r="I97" s="2571"/>
      <c r="J97" s="2571"/>
      <c r="K97" s="2571"/>
      <c r="L97" s="2571"/>
      <c r="M97" s="2571"/>
      <c r="N97" s="2571"/>
      <c r="O97" s="2571"/>
      <c r="P97" s="2571"/>
      <c r="Q97" s="2571"/>
    </row>
    <row r="98" spans="2:17">
      <c r="B98" s="2571"/>
      <c r="C98" s="2571"/>
      <c r="D98" s="2571"/>
      <c r="E98" s="2571"/>
      <c r="F98" s="2571"/>
      <c r="G98" s="2571"/>
      <c r="H98" s="2571"/>
      <c r="I98" s="2571"/>
      <c r="J98" s="2571"/>
      <c r="K98" s="2571"/>
      <c r="L98" s="2571"/>
      <c r="M98" s="2571"/>
      <c r="N98" s="2571"/>
      <c r="O98" s="2571"/>
      <c r="P98" s="2571"/>
      <c r="Q98" s="2571"/>
    </row>
    <row r="99" spans="2:17">
      <c r="B99" s="2571"/>
      <c r="C99" s="2571"/>
      <c r="D99" s="2571"/>
      <c r="E99" s="2571"/>
      <c r="F99" s="2571"/>
      <c r="G99" s="2571"/>
      <c r="H99" s="2571"/>
      <c r="I99" s="2571"/>
      <c r="J99" s="2571"/>
      <c r="K99" s="2571"/>
      <c r="L99" s="2571"/>
      <c r="M99" s="2571"/>
      <c r="N99" s="2571"/>
      <c r="O99" s="2571"/>
      <c r="P99" s="2571"/>
      <c r="Q99" s="2571"/>
    </row>
    <row r="100" spans="2:17">
      <c r="B100" s="2571"/>
      <c r="C100" s="2571"/>
      <c r="D100" s="2571"/>
      <c r="E100" s="2571"/>
      <c r="F100" s="2571"/>
      <c r="G100" s="2571"/>
      <c r="H100" s="2571"/>
      <c r="I100" s="2571"/>
      <c r="J100" s="2571"/>
      <c r="K100" s="2571"/>
      <c r="L100" s="2571"/>
      <c r="M100" s="2571"/>
      <c r="N100" s="2571"/>
      <c r="O100" s="2571"/>
      <c r="P100" s="2571"/>
      <c r="Q100" s="2571"/>
    </row>
    <row r="101" spans="2:17">
      <c r="B101" s="2571"/>
      <c r="C101" s="2571"/>
      <c r="D101" s="2571"/>
      <c r="E101" s="2571"/>
      <c r="F101" s="2571"/>
      <c r="G101" s="2571"/>
      <c r="H101" s="2571"/>
      <c r="I101" s="2571"/>
      <c r="J101" s="2571"/>
      <c r="K101" s="2571"/>
      <c r="L101" s="2571"/>
      <c r="M101" s="2571"/>
      <c r="N101" s="2571"/>
      <c r="O101" s="2571"/>
      <c r="P101" s="2571"/>
      <c r="Q101" s="2571"/>
    </row>
    <row r="102" spans="2:17">
      <c r="B102" s="2571"/>
      <c r="C102" s="2571"/>
      <c r="D102" s="2571"/>
      <c r="E102" s="2571"/>
      <c r="F102" s="2571"/>
      <c r="G102" s="2571"/>
      <c r="H102" s="2571"/>
      <c r="I102" s="2571"/>
      <c r="J102" s="2571"/>
      <c r="K102" s="2571"/>
      <c r="L102" s="2571"/>
      <c r="M102" s="2571"/>
      <c r="N102" s="2571"/>
      <c r="O102" s="2571"/>
      <c r="P102" s="2571"/>
      <c r="Q102" s="2571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825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92" t="s">
        <v>563</v>
      </c>
      <c r="H12" s="2892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825</v>
      </c>
      <c r="C14" s="668">
        <v>43952</v>
      </c>
      <c r="D14" s="668"/>
      <c r="E14" s="669"/>
      <c r="G14" s="561" t="s">
        <v>826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827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16" t="s">
        <v>826</v>
      </c>
      <c r="H16" s="2517">
        <v>43678</v>
      </c>
      <c r="I16" s="2518">
        <f t="shared" si="4"/>
        <v>43374</v>
      </c>
      <c r="J16" s="2519">
        <v>43313</v>
      </c>
      <c r="K16" s="2518">
        <v>43374</v>
      </c>
      <c r="L16" s="2519">
        <v>43435</v>
      </c>
      <c r="M16" s="2518">
        <v>43617</v>
      </c>
      <c r="N16" s="2519">
        <v>43282</v>
      </c>
      <c r="O16" s="728">
        <f t="shared" si="9"/>
        <v>43040</v>
      </c>
      <c r="P16" s="2520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16" t="s">
        <v>827</v>
      </c>
      <c r="H17" s="2517">
        <v>43952</v>
      </c>
      <c r="I17" s="2518">
        <f t="shared" si="4"/>
        <v>43952</v>
      </c>
      <c r="J17" s="2519">
        <v>43983</v>
      </c>
      <c r="K17" s="2518">
        <v>43983</v>
      </c>
      <c r="L17" s="2519">
        <v>43983</v>
      </c>
      <c r="M17" s="2518">
        <v>43983</v>
      </c>
      <c r="N17" s="2519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16" t="s">
        <v>826</v>
      </c>
      <c r="H18" s="2517" t="s">
        <v>271</v>
      </c>
      <c r="I18" s="2518">
        <f t="shared" si="4"/>
        <v>0</v>
      </c>
      <c r="J18" s="2519">
        <v>44774</v>
      </c>
      <c r="K18" s="2518">
        <v>44713</v>
      </c>
      <c r="L18" s="2519">
        <v>44682</v>
      </c>
      <c r="M18" s="2518">
        <v>44682</v>
      </c>
      <c r="N18" s="2519">
        <v>44348</v>
      </c>
      <c r="O18" s="1907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16" t="s">
        <v>827</v>
      </c>
      <c r="H19" s="2517"/>
      <c r="I19" s="2518">
        <f t="shared" si="4"/>
        <v>0</v>
      </c>
      <c r="J19" s="2519" t="s">
        <v>271</v>
      </c>
      <c r="K19" s="2518">
        <v>45017</v>
      </c>
      <c r="L19" s="2519" t="s">
        <v>271</v>
      </c>
      <c r="M19" s="2518">
        <v>45139</v>
      </c>
      <c r="N19" s="2519">
        <v>45017</v>
      </c>
      <c r="O19" s="1907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826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825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825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1206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1207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1208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1209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Q88" activePane="bottomRight" state="frozen"/>
      <selection pane="topRight" activeCell="B1" sqref="B1"/>
      <selection pane="bottomLeft" activeCell="A3" sqref="A3"/>
      <selection pane="bottomRight" activeCell="Z16" sqref="Z16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822</v>
      </c>
      <c r="C1" s="428" t="s">
        <v>822</v>
      </c>
      <c r="D1" s="428" t="s">
        <v>822</v>
      </c>
      <c r="E1" s="428" t="s">
        <v>822</v>
      </c>
      <c r="F1" s="428" t="s">
        <v>822</v>
      </c>
      <c r="G1" s="428" t="s">
        <v>822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39"/>
      <c r="C4" s="2539"/>
      <c r="D4" s="2539"/>
      <c r="E4" s="2539"/>
      <c r="F4" s="2539"/>
      <c r="G4" s="2539"/>
      <c r="H4" s="2539"/>
      <c r="I4" s="2539"/>
      <c r="K4" s="404">
        <v>201801</v>
      </c>
      <c r="L4" s="2538"/>
      <c r="M4" s="2538"/>
      <c r="N4" s="2538"/>
      <c r="O4" s="2538"/>
      <c r="P4" s="2538"/>
      <c r="Q4" s="2538"/>
      <c r="R4" s="2538"/>
      <c r="T4" s="2537"/>
      <c r="U4" s="2537"/>
      <c r="V4" s="2537"/>
      <c r="W4" s="2537"/>
      <c r="X4" s="2537"/>
      <c r="Y4" s="2537"/>
      <c r="Z4" s="2537"/>
      <c r="AA4" s="2537"/>
      <c r="AC4" s="2537"/>
      <c r="AD4" s="2537"/>
      <c r="AE4" s="2537"/>
      <c r="AF4" s="2537"/>
      <c r="AG4" s="2537"/>
      <c r="AH4" s="2537"/>
      <c r="AI4" s="2537"/>
    </row>
    <row r="5" spans="1:35">
      <c r="A5" s="17">
        <v>201802</v>
      </c>
      <c r="B5" s="408">
        <f t="shared" ref="B5" si="0">T5*100</f>
        <v>0.21762247761183398</v>
      </c>
      <c r="C5" s="412">
        <f t="shared" ref="C5" si="1">U5*100</f>
        <v>0.13484766348748511</v>
      </c>
      <c r="D5" s="408">
        <f t="shared" ref="D5" si="2">V5*100</f>
        <v>5.5248492000518519E-2</v>
      </c>
      <c r="E5" s="408">
        <f t="shared" ref="E5" si="3">W5*100</f>
        <v>2.9739174883400346E-2</v>
      </c>
      <c r="F5" s="408">
        <f t="shared" ref="F5" si="4">X5*100</f>
        <v>1.6407148858565632E-2</v>
      </c>
      <c r="G5" s="408">
        <f t="shared" ref="G5" si="5">Y5*100</f>
        <v>1.847034564122299E-2</v>
      </c>
      <c r="H5" s="408">
        <f t="shared" ref="H5" si="6">Z5*100</f>
        <v>0.47233530248302658</v>
      </c>
      <c r="I5" s="408">
        <f t="shared" ref="I5" si="7">AA5*100</f>
        <v>0.47233530248303907</v>
      </c>
      <c r="K5" s="17">
        <v>201802</v>
      </c>
      <c r="L5" s="406">
        <f t="shared" ref="L5" si="8">AC5*100</f>
        <v>46.073726962141322</v>
      </c>
      <c r="M5" s="415">
        <f t="shared" ref="M5" si="9">AD5*100</f>
        <v>28.549139303922956</v>
      </c>
      <c r="N5" s="406">
        <f t="shared" ref="N5" si="10">AE5*100</f>
        <v>11.696879676382835</v>
      </c>
      <c r="O5" s="406">
        <f t="shared" ref="O5" si="11">AF5*100</f>
        <v>6.2961999086377896</v>
      </c>
      <c r="P5" s="406">
        <f t="shared" ref="P5" si="12">AG5*100</f>
        <v>3.4736232444017294</v>
      </c>
      <c r="Q5" s="406">
        <f t="shared" ref="Q5" si="13">AH5*100</f>
        <v>3.9104309045133725</v>
      </c>
      <c r="R5" s="406">
        <f t="shared" ref="R5" si="14">AI5*100</f>
        <v>99.999999999999986</v>
      </c>
      <c r="T5" s="509">
        <v>2.1762247761183398E-3</v>
      </c>
      <c r="U5" s="509">
        <v>1.3484766348748512E-3</v>
      </c>
      <c r="V5" s="509">
        <v>5.5248492000518521E-4</v>
      </c>
      <c r="W5" s="509">
        <v>2.9739174883400347E-4</v>
      </c>
      <c r="X5" s="509">
        <v>1.6407148858565632E-4</v>
      </c>
      <c r="Y5" s="509">
        <v>1.8470345641222991E-4</v>
      </c>
      <c r="Z5" s="509">
        <v>4.7233530248302659E-3</v>
      </c>
      <c r="AA5" s="509">
        <v>4.7233530248303908E-3</v>
      </c>
      <c r="AC5" s="509">
        <v>0.4607372696214132</v>
      </c>
      <c r="AD5" s="509">
        <v>0.28549139303922955</v>
      </c>
      <c r="AE5" s="509">
        <v>0.11696879676382835</v>
      </c>
      <c r="AF5" s="509">
        <v>6.2961999086377896E-2</v>
      </c>
      <c r="AG5" s="509">
        <v>3.4736232444017294E-2</v>
      </c>
      <c r="AH5" s="509">
        <v>3.9104309045133727E-2</v>
      </c>
      <c r="AI5" s="509">
        <v>0.99999999999999989</v>
      </c>
    </row>
    <row r="6" spans="1:35">
      <c r="A6" s="17">
        <v>201803</v>
      </c>
      <c r="B6" s="408">
        <f t="shared" ref="B6" si="15">T6*100</f>
        <v>0.18679673984357353</v>
      </c>
      <c r="C6" s="412">
        <f t="shared" ref="C6" si="16">U6*100</f>
        <v>0.12356997098049696</v>
      </c>
      <c r="D6" s="408">
        <f t="shared" ref="D6" si="17">V6*100</f>
        <v>5.2185478281259523E-2</v>
      </c>
      <c r="E6" s="408">
        <f t="shared" ref="E6" si="18">W6*100</f>
        <v>2.6683509260978414E-2</v>
      </c>
      <c r="F6" s="408">
        <f t="shared" ref="F6" si="19">X6*100</f>
        <v>1.547542064151541E-2</v>
      </c>
      <c r="G6" s="408">
        <f t="shared" ref="G6" si="20">Y6*100</f>
        <v>1.6617652872264785E-2</v>
      </c>
      <c r="H6" s="408">
        <f t="shared" ref="H6" si="21">Z6*100</f>
        <v>0.42132877188008855</v>
      </c>
      <c r="I6" s="408">
        <f t="shared" ref="I6" si="22">AA6*100</f>
        <v>0.42132877188008727</v>
      </c>
      <c r="K6" s="17">
        <v>201803</v>
      </c>
      <c r="L6" s="406">
        <f t="shared" ref="L6" si="23">AC6*100</f>
        <v>44.335149249369671</v>
      </c>
      <c r="M6" s="415">
        <f t="shared" ref="M6" si="24">AD6*100</f>
        <v>29.328633415917142</v>
      </c>
      <c r="N6" s="406">
        <f t="shared" ref="N6" si="25">AE6*100</f>
        <v>12.385927988822862</v>
      </c>
      <c r="O6" s="406">
        <f t="shared" ref="O6" si="26">AF6*100</f>
        <v>6.3331799397200017</v>
      </c>
      <c r="P6" s="406">
        <f t="shared" ref="P6" si="27">AG6*100</f>
        <v>3.6730035246488599</v>
      </c>
      <c r="Q6" s="406">
        <f t="shared" ref="Q6" si="28">AH6*100</f>
        <v>3.9441058815214785</v>
      </c>
      <c r="R6" s="406">
        <f t="shared" ref="R6" si="29">AI6*100</f>
        <v>100.00000000000003</v>
      </c>
      <c r="T6" s="509">
        <v>1.8679673984357353E-3</v>
      </c>
      <c r="U6" s="509">
        <v>1.2356997098049696E-3</v>
      </c>
      <c r="V6" s="509">
        <v>5.2185478281259522E-4</v>
      </c>
      <c r="W6" s="509">
        <v>2.6683509260978414E-4</v>
      </c>
      <c r="X6" s="509">
        <v>1.547542064151541E-4</v>
      </c>
      <c r="Y6" s="509">
        <v>1.6617652872264786E-4</v>
      </c>
      <c r="Z6" s="509">
        <v>4.2132877188008856E-3</v>
      </c>
      <c r="AA6" s="509">
        <v>4.2132877188008726E-3</v>
      </c>
      <c r="AC6" s="509">
        <v>0.44335149249369671</v>
      </c>
      <c r="AD6" s="509">
        <v>0.29328633415917144</v>
      </c>
      <c r="AE6" s="509">
        <v>0.12385927988822863</v>
      </c>
      <c r="AF6" s="509">
        <v>6.3331799397200017E-2</v>
      </c>
      <c r="AG6" s="509">
        <v>3.6730035246488602E-2</v>
      </c>
      <c r="AH6" s="509">
        <v>3.9441058815214786E-2</v>
      </c>
      <c r="AI6" s="509">
        <v>1.0000000000000002</v>
      </c>
    </row>
    <row r="7" spans="1:35">
      <c r="A7" s="17">
        <v>201804</v>
      </c>
      <c r="B7" s="408">
        <f t="shared" ref="B7" si="30">T7*100</f>
        <v>0.13602821215101216</v>
      </c>
      <c r="C7" s="412">
        <f t="shared" ref="C7" si="31">U7*100</f>
        <v>0.10622874857935664</v>
      </c>
      <c r="D7" s="408">
        <f t="shared" ref="D7" si="32">V7*100</f>
        <v>4.2153222694034931E-2</v>
      </c>
      <c r="E7" s="408">
        <f t="shared" ref="E7" si="33">W7*100</f>
        <v>2.178087234270025E-2</v>
      </c>
      <c r="F7" s="408">
        <f t="shared" ref="F7" si="34">X7*100</f>
        <v>1.3776487760811985E-2</v>
      </c>
      <c r="G7" s="408">
        <f t="shared" ref="G7" si="35">Y7*100</f>
        <v>1.4437309426091425E-2</v>
      </c>
      <c r="H7" s="408">
        <f t="shared" ref="H7" si="36">Z7*100</f>
        <v>0.3344048529540074</v>
      </c>
      <c r="I7" s="408">
        <f t="shared" ref="I7" si="37">AA7*100</f>
        <v>0.33440485295401351</v>
      </c>
      <c r="K7" s="17">
        <v>201804</v>
      </c>
      <c r="L7" s="406">
        <f t="shared" ref="L7" si="38">AC7*100</f>
        <v>40.677702775360409</v>
      </c>
      <c r="M7" s="415">
        <f t="shared" ref="M7" si="39">AD7*100</f>
        <v>31.76650925994991</v>
      </c>
      <c r="N7" s="406">
        <f t="shared" ref="N7" si="40">AE7*100</f>
        <v>12.605445860509834</v>
      </c>
      <c r="O7" s="406">
        <f t="shared" ref="O7" si="41">AF7*100</f>
        <v>6.5133242386574741</v>
      </c>
      <c r="P7" s="406">
        <f t="shared" ref="P7" si="42">AG7*100</f>
        <v>4.1197032994933069</v>
      </c>
      <c r="Q7" s="406">
        <f t="shared" ref="Q7" si="43">AH7*100</f>
        <v>4.3173145660290606</v>
      </c>
      <c r="R7" s="406">
        <f t="shared" ref="R7" si="44">AI7*100</f>
        <v>99.999999999999986</v>
      </c>
      <c r="T7" s="509">
        <v>1.3602821215101216E-3</v>
      </c>
      <c r="U7" s="509">
        <v>1.0622874857935665E-3</v>
      </c>
      <c r="V7" s="509">
        <v>4.2153222694034929E-4</v>
      </c>
      <c r="W7" s="509">
        <v>2.1780872342700249E-4</v>
      </c>
      <c r="X7" s="509">
        <v>1.3776487760811985E-4</v>
      </c>
      <c r="Y7" s="509">
        <v>1.4437309426091425E-4</v>
      </c>
      <c r="Z7" s="509">
        <v>3.3440485295400742E-3</v>
      </c>
      <c r="AA7" s="509">
        <v>3.3440485295401353E-3</v>
      </c>
      <c r="AC7" s="509">
        <v>0.40677702775360408</v>
      </c>
      <c r="AD7" s="509">
        <v>0.3176650925994991</v>
      </c>
      <c r="AE7" s="509">
        <v>0.12605445860509834</v>
      </c>
      <c r="AF7" s="509">
        <v>6.5133242386574738E-2</v>
      </c>
      <c r="AG7" s="509">
        <v>4.1197032994933068E-2</v>
      </c>
      <c r="AH7" s="509">
        <v>4.317314566029061E-2</v>
      </c>
      <c r="AI7" s="509">
        <v>0.99999999999999989</v>
      </c>
    </row>
    <row r="8" spans="1:35">
      <c r="A8" s="17">
        <v>201805</v>
      </c>
      <c r="B8" s="408">
        <f t="shared" ref="B8" si="45">T8*100</f>
        <v>8.1829728262352866E-2</v>
      </c>
      <c r="C8" s="412">
        <f t="shared" ref="C8" si="46">U8*100</f>
        <v>8.5334069375643945E-2</v>
      </c>
      <c r="D8" s="408">
        <f t="shared" ref="D8" si="47">V8*100</f>
        <v>2.7792907467524813E-2</v>
      </c>
      <c r="E8" s="408">
        <f t="shared" ref="E8" si="48">W8*100</f>
        <v>1.9007368481247941E-2</v>
      </c>
      <c r="F8" s="408">
        <f t="shared" ref="F8" si="49">X8*100</f>
        <v>1.1820647424325028E-2</v>
      </c>
      <c r="G8" s="408">
        <f t="shared" ref="G8" si="50">Y8*100</f>
        <v>1.1624521659937395E-2</v>
      </c>
      <c r="H8" s="408">
        <f t="shared" ref="H8" si="51">Z8*100</f>
        <v>0.23740924267103197</v>
      </c>
      <c r="I8" s="408">
        <f t="shared" ref="I8" si="52">AA8*100</f>
        <v>0.23740924267102773</v>
      </c>
      <c r="K8" s="17">
        <v>201805</v>
      </c>
      <c r="L8" s="406">
        <f t="shared" ref="L8" si="53">AC8*100</f>
        <v>34.467793815315304</v>
      </c>
      <c r="M8" s="415">
        <f t="shared" ref="M8" si="54">AD8*100</f>
        <v>35.943869925017111</v>
      </c>
      <c r="N8" s="406">
        <f t="shared" ref="N8" si="55">AE8*100</f>
        <v>11.706750400630476</v>
      </c>
      <c r="O8" s="406">
        <f t="shared" ref="O8" si="56">AF8*100</f>
        <v>8.0061619621042528</v>
      </c>
      <c r="P8" s="406">
        <f t="shared" ref="P8" si="57">AG8*100</f>
        <v>4.9790173673669491</v>
      </c>
      <c r="Q8" s="406">
        <f t="shared" ref="Q8" si="58">AH8*100</f>
        <v>4.8964065295659127</v>
      </c>
      <c r="R8" s="406">
        <f t="shared" ref="R8" si="59">AI8*100</f>
        <v>99.999999999999986</v>
      </c>
      <c r="T8" s="509">
        <v>8.1829728262352869E-4</v>
      </c>
      <c r="U8" s="509">
        <v>8.5334069375643941E-4</v>
      </c>
      <c r="V8" s="509">
        <v>2.7792907467524814E-4</v>
      </c>
      <c r="W8" s="509">
        <v>1.900736848124794E-4</v>
      </c>
      <c r="X8" s="509">
        <v>1.1820647424325029E-4</v>
      </c>
      <c r="Y8" s="509">
        <v>1.1624521659937394E-4</v>
      </c>
      <c r="Z8" s="509">
        <v>2.3740924267103198E-3</v>
      </c>
      <c r="AA8" s="509">
        <v>2.3740924267102773E-3</v>
      </c>
      <c r="AC8" s="509">
        <v>0.34467793815315306</v>
      </c>
      <c r="AD8" s="509">
        <v>0.35943869925017108</v>
      </c>
      <c r="AE8" s="509">
        <v>0.11706750400630475</v>
      </c>
      <c r="AF8" s="509">
        <v>8.0061619621042523E-2</v>
      </c>
      <c r="AG8" s="509">
        <v>4.9790173673669495E-2</v>
      </c>
      <c r="AH8" s="509">
        <v>4.896406529565913E-2</v>
      </c>
      <c r="AI8" s="509">
        <v>0.99999999999999989</v>
      </c>
    </row>
    <row r="9" spans="1:35">
      <c r="A9" s="17">
        <v>201806</v>
      </c>
      <c r="B9" s="408">
        <f t="shared" ref="B9" si="60">T9*100</f>
        <v>2.1977428241014993E-2</v>
      </c>
      <c r="C9" s="412">
        <f t="shared" ref="C9" si="61">U9*100</f>
        <v>4.9830743795269271E-2</v>
      </c>
      <c r="D9" s="408">
        <f t="shared" ref="D9" si="62">V9*100</f>
        <v>1.2803271949048459E-2</v>
      </c>
      <c r="E9" s="408">
        <f t="shared" ref="E9" si="63">W9*100</f>
        <v>1.3458011126253706E-2</v>
      </c>
      <c r="F9" s="408">
        <f t="shared" ref="F9" si="64">X9*100</f>
        <v>7.2605734742611748E-3</v>
      </c>
      <c r="G9" s="408">
        <f t="shared" ref="G9" si="65">Y9*100</f>
        <v>6.7145999774407515E-3</v>
      </c>
      <c r="H9" s="408">
        <f t="shared" ref="H9" si="66">Z9*100</f>
        <v>0.11204462856328834</v>
      </c>
      <c r="I9" s="408">
        <f t="shared" ref="I9" si="67">AA9*100</f>
        <v>0.11204462856328579</v>
      </c>
      <c r="K9" s="17">
        <v>201806</v>
      </c>
      <c r="L9" s="406">
        <f t="shared" ref="L9" si="68">AC9*100</f>
        <v>19.614887855691411</v>
      </c>
      <c r="M9" s="415">
        <f t="shared" ref="M9" si="69">AD9*100</f>
        <v>44.474014001592593</v>
      </c>
      <c r="N9" s="406">
        <f t="shared" ref="N9" si="70">AE9*100</f>
        <v>11.426939526883736</v>
      </c>
      <c r="O9" s="406">
        <f t="shared" ref="O9" si="71">AF9*100</f>
        <v>12.011295230143009</v>
      </c>
      <c r="P9" s="406">
        <f t="shared" ref="P9" si="72">AG9*100</f>
        <v>6.4800727775718796</v>
      </c>
      <c r="Q9" s="406">
        <f t="shared" ref="Q9" si="73">AH9*100</f>
        <v>5.9927906081173843</v>
      </c>
      <c r="R9" s="406">
        <f t="shared" ref="R9" si="74">AI9*100</f>
        <v>100.00000000000003</v>
      </c>
      <c r="T9" s="509">
        <v>2.1977428241014993E-4</v>
      </c>
      <c r="U9" s="509">
        <v>4.9830743795269269E-4</v>
      </c>
      <c r="V9" s="509">
        <v>1.2803271949048459E-4</v>
      </c>
      <c r="W9" s="509">
        <v>1.3458011126253705E-4</v>
      </c>
      <c r="X9" s="509">
        <v>7.260573474261175E-5</v>
      </c>
      <c r="Y9" s="509">
        <v>6.7145999774407517E-5</v>
      </c>
      <c r="Z9" s="509">
        <v>1.1204462856328834E-3</v>
      </c>
      <c r="AA9" s="509">
        <v>1.1204462856328578E-3</v>
      </c>
      <c r="AC9" s="509">
        <v>0.1961488785569141</v>
      </c>
      <c r="AD9" s="509">
        <v>0.44474014001592593</v>
      </c>
      <c r="AE9" s="509">
        <v>0.11426939526883735</v>
      </c>
      <c r="AF9" s="509">
        <v>0.1201129523014301</v>
      </c>
      <c r="AG9" s="509">
        <v>6.4800727775718797E-2</v>
      </c>
      <c r="AH9" s="509">
        <v>5.9927906081173841E-2</v>
      </c>
      <c r="AI9" s="509">
        <v>1.0000000000000002</v>
      </c>
    </row>
    <row r="10" spans="1:35">
      <c r="A10" s="17">
        <v>201807</v>
      </c>
      <c r="B10" s="408">
        <f t="shared" ref="B10" si="75">T10*100</f>
        <v>2.1436295942697105E-2</v>
      </c>
      <c r="C10" s="412">
        <f t="shared" ref="C10" si="76">U10*100</f>
        <v>2.8647141543680602E-2</v>
      </c>
      <c r="D10" s="408">
        <f t="shared" ref="D10" si="77">V10*100</f>
        <v>6.9826496218543949E-3</v>
      </c>
      <c r="E10" s="408">
        <f t="shared" ref="E10" si="78">W10*100</f>
        <v>1.3265005861497231E-2</v>
      </c>
      <c r="F10" s="408">
        <f t="shared" ref="F10" si="79">X10*100</f>
        <v>6.8473619552752805E-3</v>
      </c>
      <c r="G10" s="408">
        <f t="shared" ref="G10" si="80">Y10*100</f>
        <v>5.4434902616280556E-3</v>
      </c>
      <c r="H10" s="408">
        <f t="shared" ref="H10" si="81">Z10*100</f>
        <v>8.262194518663267E-2</v>
      </c>
      <c r="I10" s="408">
        <f t="shared" ref="I10" si="82">AA10*100</f>
        <v>8.2621945186627938E-2</v>
      </c>
      <c r="K10" s="17">
        <v>201807</v>
      </c>
      <c r="L10" s="406">
        <f t="shared" ref="L10" si="83">AC10*100</f>
        <v>25.945039050188406</v>
      </c>
      <c r="M10" s="415">
        <f t="shared" ref="M10" si="84">AD10*100</f>
        <v>34.672557610414863</v>
      </c>
      <c r="N10" s="406">
        <f t="shared" ref="N10" si="85">AE10*100</f>
        <v>8.4513256206707084</v>
      </c>
      <c r="O10" s="406">
        <f t="shared" ref="O10" si="86">AF10*100</f>
        <v>16.055063617218448</v>
      </c>
      <c r="P10" s="406">
        <f t="shared" ref="P10" si="87">AG10*100</f>
        <v>8.2875826026704456</v>
      </c>
      <c r="Q10" s="406">
        <f t="shared" ref="Q10" si="88">AH10*100</f>
        <v>6.5884314988371315</v>
      </c>
      <c r="R10" s="406">
        <f t="shared" ref="R10" si="89">AI10*100</f>
        <v>99.999999999999986</v>
      </c>
      <c r="T10" s="509">
        <v>2.1436295942697106E-4</v>
      </c>
      <c r="U10" s="509">
        <v>2.86471415436806E-4</v>
      </c>
      <c r="V10" s="509">
        <v>6.9826496218543949E-5</v>
      </c>
      <c r="W10" s="509">
        <v>1.326500586149723E-4</v>
      </c>
      <c r="X10" s="509">
        <v>6.8473619552752803E-5</v>
      </c>
      <c r="Y10" s="509">
        <v>5.4434902616280554E-5</v>
      </c>
      <c r="Z10" s="509">
        <v>8.2621945186632669E-4</v>
      </c>
      <c r="AA10" s="509">
        <v>8.2621945186627931E-4</v>
      </c>
      <c r="AC10" s="509">
        <v>0.25945039050188407</v>
      </c>
      <c r="AD10" s="509">
        <v>0.34672557610414861</v>
      </c>
      <c r="AE10" s="509">
        <v>8.4513256206707077E-2</v>
      </c>
      <c r="AF10" s="509">
        <v>0.16055063617218449</v>
      </c>
      <c r="AG10" s="509">
        <v>8.2875826026704458E-2</v>
      </c>
      <c r="AH10" s="509">
        <v>6.5884314988371315E-2</v>
      </c>
      <c r="AI10" s="509">
        <v>0.99999999999999989</v>
      </c>
    </row>
    <row r="11" spans="1:35">
      <c r="A11" s="17">
        <v>201808</v>
      </c>
      <c r="B11" s="408">
        <f t="shared" ref="B11" si="90">T11*100</f>
        <v>3.4367084451624348E-2</v>
      </c>
      <c r="C11" s="412">
        <f t="shared" ref="C11" si="91">U11*100</f>
        <v>1.2645309051706867E-2</v>
      </c>
      <c r="D11" s="408">
        <f t="shared" ref="D11" si="92">V11*100</f>
        <v>1.1623168108933269E-3</v>
      </c>
      <c r="E11" s="408">
        <f t="shared" ref="E11" si="93">W11*100</f>
        <v>1.316388728288783E-2</v>
      </c>
      <c r="F11" s="408">
        <f t="shared" ref="F11" si="94">X11*100</f>
        <v>6.5409235786532778E-3</v>
      </c>
      <c r="G11" s="408">
        <f t="shared" ref="G11" si="95">Y11*100</f>
        <v>3.4750668538239822E-3</v>
      </c>
      <c r="H11" s="408">
        <f t="shared" ref="H11" si="96">Z11*100</f>
        <v>7.1354588029589633E-2</v>
      </c>
      <c r="I11" s="408">
        <f t="shared" ref="I11" si="97">AA11*100</f>
        <v>7.1354588029586663E-2</v>
      </c>
      <c r="K11" s="17">
        <v>201808</v>
      </c>
      <c r="L11" s="406">
        <f t="shared" ref="L11" si="98">AC11*100</f>
        <v>48.163804740029967</v>
      </c>
      <c r="M11" s="415">
        <f t="shared" ref="M11" si="99">AD11*100</f>
        <v>17.721788326299432</v>
      </c>
      <c r="N11" s="406">
        <f t="shared" ref="N11" si="100">AE11*100</f>
        <v>1.6289307288990758</v>
      </c>
      <c r="O11" s="406">
        <f t="shared" ref="O11" si="101">AF11*100</f>
        <v>18.44855060676543</v>
      </c>
      <c r="P11" s="406">
        <f t="shared" ref="P11" si="102">AG11*100</f>
        <v>9.1667876716502938</v>
      </c>
      <c r="Q11" s="406">
        <f t="shared" ref="Q11" si="103">AH11*100</f>
        <v>4.8701379263558024</v>
      </c>
      <c r="R11" s="406">
        <f t="shared" ref="R11" si="104">AI11*100</f>
        <v>100</v>
      </c>
      <c r="T11" s="509">
        <v>3.4367084451624347E-4</v>
      </c>
      <c r="U11" s="509">
        <v>1.2645309051706867E-4</v>
      </c>
      <c r="V11" s="509">
        <v>1.162316810893327E-5</v>
      </c>
      <c r="W11" s="509">
        <v>1.3163887282887829E-4</v>
      </c>
      <c r="X11" s="509">
        <v>6.5409235786532778E-5</v>
      </c>
      <c r="Y11" s="509">
        <v>3.475066853823982E-5</v>
      </c>
      <c r="Z11" s="509">
        <v>7.1354588029589629E-4</v>
      </c>
      <c r="AA11" s="509">
        <v>7.1354588029586669E-4</v>
      </c>
      <c r="AC11" s="509">
        <v>0.4816380474002997</v>
      </c>
      <c r="AD11" s="509">
        <v>0.17721788326299431</v>
      </c>
      <c r="AE11" s="509">
        <v>1.6289307288990758E-2</v>
      </c>
      <c r="AF11" s="509">
        <v>0.18448550606765429</v>
      </c>
      <c r="AG11" s="509">
        <v>9.1667876716502936E-2</v>
      </c>
      <c r="AH11" s="509">
        <v>4.8701379263558026E-2</v>
      </c>
      <c r="AI11" s="509">
        <v>1</v>
      </c>
    </row>
    <row r="12" spans="1:35">
      <c r="A12" s="17">
        <v>201809</v>
      </c>
      <c r="B12" s="408">
        <f t="shared" ref="B12" si="105">T12*100</f>
        <v>4.3929196456110806E-2</v>
      </c>
      <c r="C12" s="412">
        <f t="shared" ref="C12" si="106">U12*100</f>
        <v>-7.0200002762655495E-4</v>
      </c>
      <c r="D12" s="408">
        <f t="shared" ref="D12" si="107">V12*100</f>
        <v>-3.0164901980589938E-3</v>
      </c>
      <c r="E12" s="408">
        <f t="shared" ref="E12" si="108">W12*100</f>
        <v>1.0841670985310787E-2</v>
      </c>
      <c r="F12" s="408">
        <f t="shared" ref="F12" si="109">X12*100</f>
        <v>6.0949845266445452E-3</v>
      </c>
      <c r="G12" s="408">
        <f t="shared" ref="G12" si="110">Y12*100</f>
        <v>3.4791763483490818E-3</v>
      </c>
      <c r="H12" s="408">
        <f t="shared" ref="H12" si="111">Z12*100</f>
        <v>6.0626538090729661E-2</v>
      </c>
      <c r="I12" s="408">
        <f t="shared" ref="I12" si="112">AA12*100</f>
        <v>6.0626538090731527E-2</v>
      </c>
      <c r="K12" s="17">
        <v>201809</v>
      </c>
      <c r="L12" s="406">
        <f t="shared" ref="L12" si="113">AC12*100</f>
        <v>72.458691918659909</v>
      </c>
      <c r="M12" s="415">
        <f t="shared" ref="M12" si="114">AD12*100</f>
        <v>-1.1579088130943387</v>
      </c>
      <c r="N12" s="406">
        <f t="shared" ref="N12" si="115">AE12*100</f>
        <v>-4.9755277029750804</v>
      </c>
      <c r="O12" s="406">
        <f t="shared" ref="O12" si="116">AF12*100</f>
        <v>17.882714940915577</v>
      </c>
      <c r="P12" s="406">
        <f t="shared" ref="P12" si="117">AG12*100</f>
        <v>10.053327665721561</v>
      </c>
      <c r="Q12" s="406">
        <f t="shared" ref="Q12" si="118">AH12*100</f>
        <v>5.7387019907723849</v>
      </c>
      <c r="R12" s="406">
        <f t="shared" ref="R12" si="119">AI12*100</f>
        <v>100</v>
      </c>
      <c r="T12" s="509">
        <v>4.3929196456110809E-4</v>
      </c>
      <c r="U12" s="509">
        <v>-7.0200002762655493E-6</v>
      </c>
      <c r="V12" s="509">
        <v>-3.016490198058994E-5</v>
      </c>
      <c r="W12" s="509">
        <v>1.0841670985310788E-4</v>
      </c>
      <c r="X12" s="509">
        <v>6.0949845266445456E-5</v>
      </c>
      <c r="Y12" s="509">
        <v>3.4791763483490818E-5</v>
      </c>
      <c r="Z12" s="509">
        <v>6.0626538090729663E-4</v>
      </c>
      <c r="AA12" s="509">
        <v>6.0626538090731528E-4</v>
      </c>
      <c r="AC12" s="509">
        <v>0.72458691918659912</v>
      </c>
      <c r="AD12" s="509">
        <v>-1.1579088130943386E-2</v>
      </c>
      <c r="AE12" s="509">
        <v>-4.9755277029750807E-2</v>
      </c>
      <c r="AF12" s="509">
        <v>0.17882714940915578</v>
      </c>
      <c r="AG12" s="509">
        <v>0.10053327665721561</v>
      </c>
      <c r="AH12" s="509">
        <v>5.7387019907723852E-2</v>
      </c>
      <c r="AI12" s="509">
        <v>1</v>
      </c>
    </row>
    <row r="13" spans="1:35">
      <c r="A13" s="17">
        <v>201810</v>
      </c>
      <c r="B13" s="408">
        <f t="shared" ref="B13" si="120">T13*100</f>
        <v>7.2104149374703164E-2</v>
      </c>
      <c r="C13" s="412">
        <f t="shared" ref="C13" si="121">U13*100</f>
        <v>1.4083995610280446E-3</v>
      </c>
      <c r="D13" s="408">
        <f t="shared" ref="D13" si="122">V13*100</f>
        <v>1.8659713215974495E-3</v>
      </c>
      <c r="E13" s="408">
        <f t="shared" ref="E13" si="123">W13*100</f>
        <v>8.91863635031632E-3</v>
      </c>
      <c r="F13" s="408">
        <f t="shared" ref="F13" si="124">X13*100</f>
        <v>8.7699563008932294E-3</v>
      </c>
      <c r="G13" s="408">
        <f t="shared" ref="G13" si="125">Y13*100</f>
        <v>6.7365475594761736E-3</v>
      </c>
      <c r="H13" s="408">
        <f t="shared" ref="H13" si="126">Z13*100</f>
        <v>9.9803660468014394E-2</v>
      </c>
      <c r="I13" s="408">
        <f t="shared" ref="I13" si="127">AA13*100</f>
        <v>9.9803660468024483E-2</v>
      </c>
      <c r="K13" s="17">
        <v>201810</v>
      </c>
      <c r="L13" s="406">
        <f t="shared" ref="L13" si="128">AC13*100</f>
        <v>72.245996826751139</v>
      </c>
      <c r="M13" s="415">
        <f t="shared" ref="M13" si="129">AD13*100</f>
        <v>1.4111702460847273</v>
      </c>
      <c r="N13" s="406">
        <f t="shared" ref="N13" si="130">AE13*100</f>
        <v>1.8696421682804567</v>
      </c>
      <c r="O13" s="406">
        <f t="shared" ref="O13" si="131">AF13*100</f>
        <v>8.9361816074617941</v>
      </c>
      <c r="P13" s="406">
        <f t="shared" ref="P13" si="132">AG13*100</f>
        <v>8.7872090660481046</v>
      </c>
      <c r="Q13" s="406">
        <f t="shared" ref="Q13" si="133">AH13*100</f>
        <v>6.749800085373761</v>
      </c>
      <c r="R13" s="406">
        <f t="shared" ref="R13" si="134">AI13*100</f>
        <v>99.999999999999972</v>
      </c>
      <c r="T13" s="509">
        <v>7.2104149374703161E-4</v>
      </c>
      <c r="U13" s="509">
        <v>1.4083995610280446E-5</v>
      </c>
      <c r="V13" s="509">
        <v>1.8659713215974495E-5</v>
      </c>
      <c r="W13" s="509">
        <v>8.9186363503163208E-5</v>
      </c>
      <c r="X13" s="509">
        <v>8.7699563008932296E-5</v>
      </c>
      <c r="Y13" s="509">
        <v>6.7365475594761737E-5</v>
      </c>
      <c r="Z13" s="509">
        <v>9.9803660468014395E-4</v>
      </c>
      <c r="AA13" s="509">
        <v>9.9803660468024478E-4</v>
      </c>
      <c r="AC13" s="509">
        <v>0.72245996826751135</v>
      </c>
      <c r="AD13" s="509">
        <v>1.4111702460847274E-2</v>
      </c>
      <c r="AE13" s="509">
        <v>1.8696421682804568E-2</v>
      </c>
      <c r="AF13" s="509">
        <v>8.9361816074617947E-2</v>
      </c>
      <c r="AG13" s="509">
        <v>8.7872090660481045E-2</v>
      </c>
      <c r="AH13" s="509">
        <v>6.7498000853737611E-2</v>
      </c>
      <c r="AI13" s="509">
        <v>0.99999999999999978</v>
      </c>
    </row>
    <row r="14" spans="1:35">
      <c r="A14" s="17">
        <v>201811</v>
      </c>
      <c r="B14" s="408">
        <f t="shared" ref="B14" si="135">T14*100</f>
        <v>1.6244511080960682E-2</v>
      </c>
      <c r="C14" s="412">
        <f t="shared" ref="C14" si="136">U14*100</f>
        <v>-2.3072422114391176E-2</v>
      </c>
      <c r="D14" s="408">
        <f t="shared" ref="D14" si="137">V14*100</f>
        <v>-5.9001072031234347E-3</v>
      </c>
      <c r="E14" s="408">
        <f t="shared" ref="E14" si="138">W14*100</f>
        <v>-8.2525901311380904E-4</v>
      </c>
      <c r="F14" s="408">
        <f t="shared" ref="F14" si="139">X14*100</f>
        <v>6.0651738593639429E-3</v>
      </c>
      <c r="G14" s="408">
        <f t="shared" ref="G14" si="140">Y14*100</f>
        <v>3.0709313655088956E-3</v>
      </c>
      <c r="H14" s="408">
        <f t="shared" ref="H14" si="141">Z14*100</f>
        <v>-4.4171720247949001E-3</v>
      </c>
      <c r="I14" s="408">
        <f t="shared" ref="I14" si="142">AA14*100</f>
        <v>-4.4171720248074343E-3</v>
      </c>
      <c r="K14" s="17">
        <v>201811</v>
      </c>
      <c r="L14" s="406">
        <f t="shared" ref="L14" si="143">AC14*100</f>
        <v>-367.75817173918995</v>
      </c>
      <c r="M14" s="415">
        <f t="shared" ref="M14" si="144">AD14*100</f>
        <v>522.33469706135077</v>
      </c>
      <c r="N14" s="406">
        <f t="shared" ref="N14" si="145">AE14*100</f>
        <v>133.57204949239872</v>
      </c>
      <c r="O14" s="406">
        <f t="shared" ref="O14" si="146">AF14*100</f>
        <v>18.682972011988319</v>
      </c>
      <c r="P14" s="406">
        <f t="shared" ref="P14" si="147">AG14*100</f>
        <v>-137.30898016464647</v>
      </c>
      <c r="Q14" s="406">
        <f t="shared" ref="Q14" si="148">AH14*100</f>
        <v>-69.522566661901422</v>
      </c>
      <c r="R14" s="406">
        <f t="shared" ref="R14" si="149">AI14*100</f>
        <v>100</v>
      </c>
      <c r="T14" s="509">
        <v>1.6244511080960682E-4</v>
      </c>
      <c r="U14" s="509">
        <v>-2.3072422114391177E-4</v>
      </c>
      <c r="V14" s="509">
        <v>-5.9001072031234343E-5</v>
      </c>
      <c r="W14" s="509">
        <v>-8.2525901311380904E-6</v>
      </c>
      <c r="X14" s="509">
        <v>6.0651738593639427E-5</v>
      </c>
      <c r="Y14" s="509">
        <v>3.0709313655088956E-5</v>
      </c>
      <c r="Z14" s="509">
        <v>-4.4171720247949004E-5</v>
      </c>
      <c r="AA14" s="509">
        <v>-4.4171720248074345E-5</v>
      </c>
      <c r="AC14" s="509">
        <v>-3.6775817173918992</v>
      </c>
      <c r="AD14" s="509">
        <v>5.2233469706135081</v>
      </c>
      <c r="AE14" s="509">
        <v>1.3357204949239871</v>
      </c>
      <c r="AF14" s="509">
        <v>0.18682972011988319</v>
      </c>
      <c r="AG14" s="509">
        <v>-1.3730898016464648</v>
      </c>
      <c r="AH14" s="509">
        <v>-0.69522566661901419</v>
      </c>
      <c r="AI14" s="509">
        <v>1</v>
      </c>
    </row>
    <row r="15" spans="1:35">
      <c r="A15" s="17">
        <v>201812</v>
      </c>
      <c r="B15" s="408">
        <f t="shared" ref="B15" si="150">T15*100</f>
        <v>-5.4344182197997463E-2</v>
      </c>
      <c r="C15" s="412">
        <f t="shared" ref="C15" si="151">U15*100</f>
        <v>-4.7700744515918464E-2</v>
      </c>
      <c r="D15" s="408">
        <f t="shared" ref="D15" si="152">V15*100</f>
        <v>-1.3990484466366141E-2</v>
      </c>
      <c r="E15" s="408">
        <f t="shared" ref="E15" si="153">W15*100</f>
        <v>-9.7257900539093143E-3</v>
      </c>
      <c r="F15" s="408">
        <f t="shared" ref="F15" si="154">X15*100</f>
        <v>2.3513212233283909E-3</v>
      </c>
      <c r="G15" s="408">
        <f t="shared" ref="G15" si="155">Y15*100</f>
        <v>-5.8315054887972547E-4</v>
      </c>
      <c r="H15" s="408">
        <f t="shared" ref="H15" si="156">Z15*100</f>
        <v>-0.12399303055974271</v>
      </c>
      <c r="I15" s="408">
        <f t="shared" ref="I15" si="157">AA15*100</f>
        <v>-0.12399303055974412</v>
      </c>
      <c r="K15" s="17">
        <v>201812</v>
      </c>
      <c r="L15" s="406">
        <f t="shared" ref="L15" si="158">AC15*100</f>
        <v>43.828416768806356</v>
      </c>
      <c r="M15" s="415">
        <f t="shared" ref="M15" si="159">AD15*100</f>
        <v>38.470504592542518</v>
      </c>
      <c r="N15" s="406">
        <f t="shared" ref="N15" si="160">AE15*100</f>
        <v>11.283282941959548</v>
      </c>
      <c r="O15" s="406">
        <f t="shared" ref="O15" si="161">AF15*100</f>
        <v>7.8438199389143923</v>
      </c>
      <c r="P15" s="406">
        <f t="shared" ref="P15" si="162">AG15*100</f>
        <v>-1.8963333767340009</v>
      </c>
      <c r="Q15" s="406">
        <f t="shared" ref="Q15" si="163">AH15*100</f>
        <v>0.47030913451119344</v>
      </c>
      <c r="R15" s="406">
        <f t="shared" ref="R15" si="164">AI15*100</f>
        <v>99.999999999999986</v>
      </c>
      <c r="T15" s="510">
        <v>-5.4344182197997462E-4</v>
      </c>
      <c r="U15" s="510">
        <v>-4.7700744515918463E-4</v>
      </c>
      <c r="V15" s="510">
        <v>-1.3990484466366141E-4</v>
      </c>
      <c r="W15" s="510">
        <v>-9.7257900539093146E-5</v>
      </c>
      <c r="X15" s="510">
        <v>2.3513212233283909E-5</v>
      </c>
      <c r="Y15" s="510">
        <v>-5.8315054887972549E-6</v>
      </c>
      <c r="Z15" s="510">
        <v>-1.2399303055974271E-3</v>
      </c>
      <c r="AA15" s="510">
        <v>-1.2399303055974412E-3</v>
      </c>
      <c r="AC15" s="510">
        <v>0.43828416768806355</v>
      </c>
      <c r="AD15" s="510">
        <v>0.38470504592542515</v>
      </c>
      <c r="AE15" s="510">
        <v>0.11283282941959549</v>
      </c>
      <c r="AF15" s="510">
        <v>7.8438199389143926E-2</v>
      </c>
      <c r="AG15" s="510">
        <v>-1.896333376734001E-2</v>
      </c>
      <c r="AH15" s="510">
        <v>4.7030913451119342E-3</v>
      </c>
      <c r="AI15" s="510">
        <v>0.99999999999999989</v>
      </c>
    </row>
    <row r="16" spans="1:35">
      <c r="A16" s="404">
        <v>201901</v>
      </c>
      <c r="B16" s="409">
        <f t="shared" ref="B16" si="165">T16*100</f>
        <v>-6.0353428925954258E-2</v>
      </c>
      <c r="C16" s="413">
        <f t="shared" ref="C16" si="166">U16*100</f>
        <v>-5.2740195222495019E-2</v>
      </c>
      <c r="D16" s="409">
        <f t="shared" ref="D16" si="167">V16*100</f>
        <v>-9.6884073401094471E-3</v>
      </c>
      <c r="E16" s="409">
        <f t="shared" ref="E16" si="168">W16*100</f>
        <v>-1.3139414740605154E-2</v>
      </c>
      <c r="F16" s="409">
        <f t="shared" ref="F16" si="169">X16*100</f>
        <v>6.6028215280442188E-4</v>
      </c>
      <c r="G16" s="409">
        <f t="shared" ref="G16" si="170">Y16*100</f>
        <v>2.1506644535227121E-3</v>
      </c>
      <c r="H16" s="409">
        <f t="shared" ref="H16" si="171">Z16*100</f>
        <v>-0.13311049962283675</v>
      </c>
      <c r="I16" s="409">
        <f t="shared" ref="I16" si="172">AA16*100</f>
        <v>-0.13311049962283908</v>
      </c>
      <c r="K16" s="404">
        <v>201901</v>
      </c>
      <c r="L16" s="405">
        <f t="shared" ref="L16" si="173">AC16*100</f>
        <v>45.340847714465262</v>
      </c>
      <c r="M16" s="417">
        <f t="shared" ref="M16" si="174">AD16*100</f>
        <v>39.621363733088103</v>
      </c>
      <c r="N16" s="405">
        <f t="shared" ref="N16" si="175">AE16*100</f>
        <v>7.2784696681036891</v>
      </c>
      <c r="O16" s="405">
        <f t="shared" ref="O16" si="176">AF16*100</f>
        <v>9.8710580892079562</v>
      </c>
      <c r="P16" s="405">
        <f t="shared" ref="P16" si="177">AG16*100</f>
        <v>-0.4960406238991702</v>
      </c>
      <c r="Q16" s="405">
        <f t="shared" ref="Q16" si="178">AH16*100</f>
        <v>-1.6156985809658395</v>
      </c>
      <c r="R16" s="405">
        <f t="shared" ref="R16" si="179">AI16*100</f>
        <v>100</v>
      </c>
      <c r="S16" s="408"/>
      <c r="T16" s="509">
        <v>-6.0353428925954261E-4</v>
      </c>
      <c r="U16" s="509">
        <v>-5.2740195222495019E-4</v>
      </c>
      <c r="V16" s="509">
        <v>-9.6884073401094477E-5</v>
      </c>
      <c r="W16" s="509">
        <v>-1.3139414740605154E-4</v>
      </c>
      <c r="X16" s="509">
        <v>6.6028215280442192E-6</v>
      </c>
      <c r="Y16" s="509">
        <v>2.1506644535227121E-5</v>
      </c>
      <c r="Z16" s="509">
        <v>-1.3311049962283674E-3</v>
      </c>
      <c r="AA16" s="509">
        <v>-1.3311049962283909E-3</v>
      </c>
      <c r="AC16" s="509">
        <v>0.4534084771446526</v>
      </c>
      <c r="AD16" s="509">
        <v>0.39621363733088105</v>
      </c>
      <c r="AE16" s="509">
        <v>7.2784696681036889E-2</v>
      </c>
      <c r="AF16" s="509">
        <v>9.8710580892079569E-2</v>
      </c>
      <c r="AG16" s="509">
        <v>-4.960406238991702E-3</v>
      </c>
      <c r="AH16" s="509">
        <v>-1.6156985809658395E-2</v>
      </c>
      <c r="AI16" s="509">
        <v>1</v>
      </c>
    </row>
    <row r="17" spans="1:35">
      <c r="A17" s="17">
        <v>201902</v>
      </c>
      <c r="B17" s="408">
        <f t="shared" ref="B17" si="180">T17*100</f>
        <v>-2.3258876877031032E-2</v>
      </c>
      <c r="C17" s="412">
        <f t="shared" ref="C17" si="181">U17*100</f>
        <v>-4.1799222218246029E-2</v>
      </c>
      <c r="D17" s="408">
        <f t="shared" ref="D17" si="182">V17*100</f>
        <v>3.7800362984104024E-4</v>
      </c>
      <c r="E17" s="408">
        <f t="shared" ref="E17" si="183">W17*100</f>
        <v>-1.2826235413197261E-2</v>
      </c>
      <c r="F17" s="408">
        <f t="shared" ref="F17" si="184">X17*100</f>
        <v>2.2324627019446896E-3</v>
      </c>
      <c r="G17" s="408">
        <f t="shared" ref="G17" si="185">Y17*100</f>
        <v>5.9277940799776245E-3</v>
      </c>
      <c r="H17" s="408">
        <f t="shared" ref="H17" si="186">Z17*100</f>
        <v>-6.9346074096710966E-2</v>
      </c>
      <c r="I17" s="408">
        <f t="shared" ref="I17" si="187">AA17*100</f>
        <v>-6.934607409670096E-2</v>
      </c>
      <c r="K17" s="17">
        <v>201902</v>
      </c>
      <c r="L17" s="406">
        <f t="shared" ref="L17" si="188">AC17*100</f>
        <v>33.540293635936614</v>
      </c>
      <c r="M17" s="415">
        <f t="shared" ref="M17" si="189">AD17*100</f>
        <v>60.276263310814493</v>
      </c>
      <c r="N17" s="406">
        <f t="shared" ref="N17" si="190">AE17*100</f>
        <v>-0.54509737539557224</v>
      </c>
      <c r="O17" s="406">
        <f t="shared" ref="O17" si="191">AF17*100</f>
        <v>18.495979159987659</v>
      </c>
      <c r="P17" s="406">
        <f t="shared" ref="P17" si="192">AG17*100</f>
        <v>-3.2193065447818534</v>
      </c>
      <c r="Q17" s="406">
        <f t="shared" ref="Q17" si="193">AH17*100</f>
        <v>-8.5481321865613378</v>
      </c>
      <c r="R17" s="406">
        <f t="shared" ref="R17" si="194">AI17*100</f>
        <v>99.999999999999972</v>
      </c>
      <c r="S17" s="408"/>
      <c r="T17" s="509">
        <v>-2.3258876877031034E-4</v>
      </c>
      <c r="U17" s="509">
        <v>-4.1799222218246026E-4</v>
      </c>
      <c r="V17" s="509">
        <v>3.7800362984104023E-6</v>
      </c>
      <c r="W17" s="509">
        <v>-1.2826235413197261E-4</v>
      </c>
      <c r="X17" s="509">
        <v>2.2324627019446894E-5</v>
      </c>
      <c r="Y17" s="509">
        <v>5.9277940799776247E-5</v>
      </c>
      <c r="Z17" s="509">
        <v>-6.9346074096710963E-4</v>
      </c>
      <c r="AA17" s="509">
        <v>-6.9346074096700956E-4</v>
      </c>
      <c r="AC17" s="509">
        <v>0.33540293635936613</v>
      </c>
      <c r="AD17" s="509">
        <v>0.60276263310814493</v>
      </c>
      <c r="AE17" s="509">
        <v>-5.4509737539557221E-3</v>
      </c>
      <c r="AF17" s="509">
        <v>0.18495979159987661</v>
      </c>
      <c r="AG17" s="509">
        <v>-3.2193065447818532E-2</v>
      </c>
      <c r="AH17" s="509">
        <v>-8.5481321865613386E-2</v>
      </c>
      <c r="AI17" s="509">
        <v>0.99999999999999978</v>
      </c>
    </row>
    <row r="18" spans="1:35">
      <c r="A18" s="17">
        <v>201903</v>
      </c>
      <c r="B18" s="408">
        <f t="shared" ref="B18" si="195">T18*100</f>
        <v>3.258629815130782E-2</v>
      </c>
      <c r="C18" s="412">
        <f t="shared" ref="C18" si="196">U18*100</f>
        <v>-2.9233525483652989E-2</v>
      </c>
      <c r="D18" s="408">
        <f t="shared" ref="D18" si="197">V18*100</f>
        <v>1.1033496854966055E-2</v>
      </c>
      <c r="E18" s="408">
        <f t="shared" ref="E18" si="198">W18*100</f>
        <v>-8.3826264996181062E-3</v>
      </c>
      <c r="F18" s="408">
        <f t="shared" ref="F18" si="199">X18*100</f>
        <v>4.9774523536216513E-3</v>
      </c>
      <c r="G18" s="408">
        <f t="shared" ref="G18" si="200">Y18*100</f>
        <v>8.4233561372470522E-3</v>
      </c>
      <c r="H18" s="408">
        <f t="shared" ref="H18" si="201">Z18*100</f>
        <v>1.9404451513871483E-2</v>
      </c>
      <c r="I18" s="408">
        <f t="shared" ref="I18" si="202">AA18*100</f>
        <v>1.9404451513877076E-2</v>
      </c>
      <c r="K18" s="17">
        <v>201903</v>
      </c>
      <c r="L18" s="406">
        <f t="shared" ref="L18" si="203">AC18*100</f>
        <v>167.93207542100919</v>
      </c>
      <c r="M18" s="415">
        <f t="shared" ref="M18" si="204">AD18*100</f>
        <v>-150.65370676803252</v>
      </c>
      <c r="N18" s="406">
        <f t="shared" ref="N18" si="205">AE18*100</f>
        <v>56.860647914106934</v>
      </c>
      <c r="O18" s="406">
        <f t="shared" ref="O18" si="206">AF18*100</f>
        <v>-43.199502411215775</v>
      </c>
      <c r="P18" s="406">
        <f t="shared" ref="P18" si="207">AG18*100</f>
        <v>25.651085010382623</v>
      </c>
      <c r="Q18" s="406">
        <f t="shared" ref="Q18" si="208">AH18*100</f>
        <v>43.409400833749537</v>
      </c>
      <c r="R18" s="406">
        <f t="shared" ref="R18" si="209">AI18*100</f>
        <v>100</v>
      </c>
      <c r="S18" s="408"/>
      <c r="T18" s="509">
        <v>3.2586298151307817E-4</v>
      </c>
      <c r="U18" s="509">
        <v>-2.9233525483652987E-4</v>
      </c>
      <c r="V18" s="509">
        <v>1.1033496854966055E-4</v>
      </c>
      <c r="W18" s="509">
        <v>-8.3826264996181066E-5</v>
      </c>
      <c r="X18" s="509">
        <v>4.9774523536216517E-5</v>
      </c>
      <c r="Y18" s="509">
        <v>8.4233561372470527E-5</v>
      </c>
      <c r="Z18" s="509">
        <v>1.9404451513871482E-4</v>
      </c>
      <c r="AA18" s="509">
        <v>1.9404451513877077E-4</v>
      </c>
      <c r="AC18" s="509">
        <v>1.6793207542100919</v>
      </c>
      <c r="AD18" s="509">
        <v>-1.5065370676803251</v>
      </c>
      <c r="AE18" s="509">
        <v>0.56860647914106932</v>
      </c>
      <c r="AF18" s="509">
        <v>-0.43199502411215773</v>
      </c>
      <c r="AG18" s="509">
        <v>0.25651085010382624</v>
      </c>
      <c r="AH18" s="509">
        <v>0.4340940083374954</v>
      </c>
      <c r="AI18" s="509">
        <v>1</v>
      </c>
    </row>
    <row r="19" spans="1:35">
      <c r="A19" s="17">
        <v>201904</v>
      </c>
      <c r="B19" s="408">
        <f t="shared" ref="B19" si="210">T19*100</f>
        <v>0.13756690194532956</v>
      </c>
      <c r="C19" s="412">
        <f t="shared" ref="C19" si="211">U19*100</f>
        <v>7.18599927773865E-4</v>
      </c>
      <c r="D19" s="408">
        <f t="shared" ref="D19" si="212">V19*100</f>
        <v>2.7827320738653974E-2</v>
      </c>
      <c r="E19" s="408">
        <f t="shared" ref="E19" si="213">W19*100</f>
        <v>1.5002265297671363E-3</v>
      </c>
      <c r="F19" s="408">
        <f t="shared" ref="F19" si="214">X19*100</f>
        <v>1.0846470747257492E-2</v>
      </c>
      <c r="G19" s="408">
        <f t="shared" ref="G19" si="215">Y19*100</f>
        <v>1.2905656053572656E-2</v>
      </c>
      <c r="H19" s="408">
        <f t="shared" ref="H19" si="216">Z19*100</f>
        <v>0.19136517594235466</v>
      </c>
      <c r="I19" s="408">
        <f t="shared" ref="I19" si="217">AA19*100</f>
        <v>0.19136517594235528</v>
      </c>
      <c r="K19" s="17">
        <v>201904</v>
      </c>
      <c r="L19" s="406">
        <f t="shared" ref="L19" si="218">AC19*100</f>
        <v>71.887113874244875</v>
      </c>
      <c r="M19" s="415">
        <f t="shared" ref="M19" si="219">AD19*100</f>
        <v>0.37551238057562281</v>
      </c>
      <c r="N19" s="406">
        <f t="shared" ref="N19" si="220">AE19*100</f>
        <v>14.541475794444677</v>
      </c>
      <c r="O19" s="406">
        <f t="shared" ref="O19" si="221">AF19*100</f>
        <v>0.7839600504007338</v>
      </c>
      <c r="P19" s="406">
        <f t="shared" ref="P19" si="222">AG19*100</f>
        <v>5.667943863790974</v>
      </c>
      <c r="Q19" s="406">
        <f t="shared" ref="Q19" si="223">AH19*100</f>
        <v>6.7439940365431248</v>
      </c>
      <c r="R19" s="406">
        <f t="shared" ref="R19" si="224">AI19*100</f>
        <v>100.00000000000003</v>
      </c>
      <c r="S19" s="408"/>
      <c r="T19" s="509">
        <v>1.3756690194532955E-3</v>
      </c>
      <c r="U19" s="509">
        <v>7.1859992777386501E-6</v>
      </c>
      <c r="V19" s="509">
        <v>2.7827320738653974E-4</v>
      </c>
      <c r="W19" s="509">
        <v>1.5002265297671364E-5</v>
      </c>
      <c r="X19" s="509">
        <v>1.0846470747257492E-4</v>
      </c>
      <c r="Y19" s="509">
        <v>1.2905656053572656E-4</v>
      </c>
      <c r="Z19" s="509">
        <v>1.9136517594235466E-3</v>
      </c>
      <c r="AA19" s="509">
        <v>1.9136517594235526E-3</v>
      </c>
      <c r="AC19" s="509">
        <v>0.71887113874244879</v>
      </c>
      <c r="AD19" s="509">
        <v>3.7551238057562282E-3</v>
      </c>
      <c r="AE19" s="509">
        <v>0.14541475794444678</v>
      </c>
      <c r="AF19" s="509">
        <v>7.839600504007338E-3</v>
      </c>
      <c r="AG19" s="509">
        <v>5.6679438637909738E-2</v>
      </c>
      <c r="AH19" s="509">
        <v>6.7439940365431245E-2</v>
      </c>
      <c r="AI19" s="509">
        <v>1.0000000000000002</v>
      </c>
    </row>
    <row r="20" spans="1:35">
      <c r="A20" s="17">
        <v>201905</v>
      </c>
      <c r="B20" s="408">
        <f t="shared" ref="B20" si="225">T20*100</f>
        <v>0.21400022365079516</v>
      </c>
      <c r="C20" s="412">
        <f t="shared" ref="C20" si="226">U20*100</f>
        <v>5.8040457910820418E-3</v>
      </c>
      <c r="D20" s="408">
        <f t="shared" ref="D20" si="227">V20*100</f>
        <v>2.7894934245501792E-2</v>
      </c>
      <c r="E20" s="408">
        <f t="shared" ref="E20" si="228">W20*100</f>
        <v>5.2377960514823386E-3</v>
      </c>
      <c r="F20" s="408">
        <f t="shared" ref="F20" si="229">X20*100</f>
        <v>1.00953109792211E-2</v>
      </c>
      <c r="G20" s="408">
        <f t="shared" ref="G20" si="230">Y20*100</f>
        <v>1.3074541799134901E-2</v>
      </c>
      <c r="H20" s="408">
        <f t="shared" ref="H20" si="231">Z20*100</f>
        <v>0.27610685251721728</v>
      </c>
      <c r="I20" s="408">
        <f t="shared" ref="I20" si="232">AA20*100</f>
        <v>0.27610685251720246</v>
      </c>
      <c r="K20" s="17">
        <v>201905</v>
      </c>
      <c r="L20" s="406">
        <f t="shared" ref="L20" si="233">AC20*100</f>
        <v>77.506306598258249</v>
      </c>
      <c r="M20" s="415">
        <f t="shared" ref="M20" si="234">AD20*100</f>
        <v>2.1021013198939413</v>
      </c>
      <c r="N20" s="406">
        <f t="shared" ref="N20" si="235">AE20*100</f>
        <v>10.102948909521302</v>
      </c>
      <c r="O20" s="406">
        <f t="shared" ref="O20" si="236">AF20*100</f>
        <v>1.8970177682046927</v>
      </c>
      <c r="P20" s="406">
        <f t="shared" ref="P20" si="237">AG20*100</f>
        <v>3.6563058421708616</v>
      </c>
      <c r="Q20" s="406">
        <f t="shared" ref="Q20" si="238">AH20*100</f>
        <v>4.7353195619509689</v>
      </c>
      <c r="R20" s="406">
        <f t="shared" ref="R20" si="239">AI20*100</f>
        <v>100.00000000000003</v>
      </c>
      <c r="S20" s="408"/>
      <c r="T20" s="509">
        <v>2.1400022365079515E-3</v>
      </c>
      <c r="U20" s="509">
        <v>5.804045791082042E-5</v>
      </c>
      <c r="V20" s="509">
        <v>2.7894934245501792E-4</v>
      </c>
      <c r="W20" s="509">
        <v>5.2377960514823382E-5</v>
      </c>
      <c r="X20" s="509">
        <v>1.00953109792211E-4</v>
      </c>
      <c r="Y20" s="509">
        <v>1.3074541799134901E-4</v>
      </c>
      <c r="Z20" s="509">
        <v>2.7610685251721729E-3</v>
      </c>
      <c r="AA20" s="509">
        <v>2.7610685251720246E-3</v>
      </c>
      <c r="AC20" s="509">
        <v>0.77506306598258246</v>
      </c>
      <c r="AD20" s="509">
        <v>2.1021013198939412E-2</v>
      </c>
      <c r="AE20" s="509">
        <v>0.10102948909521302</v>
      </c>
      <c r="AF20" s="509">
        <v>1.8970177682046927E-2</v>
      </c>
      <c r="AG20" s="509">
        <v>3.6563058421708615E-2</v>
      </c>
      <c r="AH20" s="509">
        <v>4.7353195619509687E-2</v>
      </c>
      <c r="AI20" s="509">
        <v>1.0000000000000002</v>
      </c>
    </row>
    <row r="21" spans="1:35">
      <c r="A21" s="17">
        <v>201906</v>
      </c>
      <c r="B21" s="408">
        <f t="shared" ref="B21" si="240">T21*100</f>
        <v>0.19857110337682857</v>
      </c>
      <c r="C21" s="412">
        <f t="shared" ref="C21" si="241">U21*100</f>
        <v>-9.0769229283836714E-3</v>
      </c>
      <c r="D21" s="408">
        <f t="shared" ref="D21" si="242">V21*100</f>
        <v>1.5536236972568299E-2</v>
      </c>
      <c r="E21" s="408">
        <f t="shared" ref="E21" si="243">W21*100</f>
        <v>2.7685127269580856E-3</v>
      </c>
      <c r="F21" s="408">
        <f t="shared" ref="F21" si="244">X21*100</f>
        <v>2.9522462540614467E-3</v>
      </c>
      <c r="G21" s="408">
        <f t="shared" ref="G21" si="245">Y21*100</f>
        <v>7.6719958090774422E-3</v>
      </c>
      <c r="H21" s="408">
        <f t="shared" ref="H21" si="246">Z21*100</f>
        <v>0.21842317221111013</v>
      </c>
      <c r="I21" s="408">
        <f t="shared" ref="I21" si="247">AA21*100</f>
        <v>0.21842317221112953</v>
      </c>
      <c r="K21" s="17">
        <v>201906</v>
      </c>
      <c r="L21" s="406">
        <f t="shared" ref="L21" si="248">AC21*100</f>
        <v>90.911189214350316</v>
      </c>
      <c r="M21" s="415">
        <f t="shared" ref="M21" si="249">AD21*100</f>
        <v>-4.1556593270290261</v>
      </c>
      <c r="N21" s="406">
        <f t="shared" ref="N21" si="250">AE21*100</f>
        <v>7.1129069389909922</v>
      </c>
      <c r="O21" s="406">
        <f t="shared" ref="O21" si="251">AF21*100</f>
        <v>1.267499550955274</v>
      </c>
      <c r="P21" s="406">
        <f t="shared" ref="P21" si="252">AG21*100</f>
        <v>1.3516176988804305</v>
      </c>
      <c r="Q21" s="406">
        <f t="shared" ref="Q21" si="253">AH21*100</f>
        <v>3.5124459238520318</v>
      </c>
      <c r="R21" s="406">
        <f t="shared" ref="R21" si="254">AI21*100</f>
        <v>100.00000000000003</v>
      </c>
      <c r="S21" s="408"/>
      <c r="T21" s="509">
        <v>1.9857110337682857E-3</v>
      </c>
      <c r="U21" s="509">
        <v>-9.076922928383672E-5</v>
      </c>
      <c r="V21" s="509">
        <v>1.5536236972568299E-4</v>
      </c>
      <c r="W21" s="509">
        <v>2.7685127269580857E-5</v>
      </c>
      <c r="X21" s="509">
        <v>2.9522462540614469E-5</v>
      </c>
      <c r="Y21" s="509">
        <v>7.6719958090774423E-5</v>
      </c>
      <c r="Z21" s="509">
        <v>2.1842317221111014E-3</v>
      </c>
      <c r="AA21" s="509">
        <v>2.1842317221112953E-3</v>
      </c>
      <c r="AC21" s="509">
        <v>0.90911189214350319</v>
      </c>
      <c r="AD21" s="509">
        <v>-4.1556593270290265E-2</v>
      </c>
      <c r="AE21" s="509">
        <v>7.1129069389909927E-2</v>
      </c>
      <c r="AF21" s="509">
        <v>1.267499550955274E-2</v>
      </c>
      <c r="AG21" s="509">
        <v>1.3516176988804305E-2</v>
      </c>
      <c r="AH21" s="509">
        <v>3.5124459238520318E-2</v>
      </c>
      <c r="AI21" s="509">
        <v>1.0000000000000002</v>
      </c>
    </row>
    <row r="22" spans="1:35">
      <c r="A22" s="17">
        <v>201907</v>
      </c>
      <c r="B22" s="408">
        <f t="shared" ref="B22" si="255">T22*100</f>
        <v>5.6809802073907081E-2</v>
      </c>
      <c r="C22" s="412">
        <f t="shared" ref="C22" si="256">U22*100</f>
        <v>-5.0220824243775136E-2</v>
      </c>
      <c r="D22" s="408">
        <f t="shared" ref="D22" si="257">V22*100</f>
        <v>-1.9187968528145489E-2</v>
      </c>
      <c r="E22" s="408">
        <f t="shared" ref="E22" si="258">W22*100</f>
        <v>-1.2959624769890972E-2</v>
      </c>
      <c r="F22" s="408">
        <f t="shared" ref="F22" si="259">X22*100</f>
        <v>-1.1207403509661056E-2</v>
      </c>
      <c r="G22" s="408">
        <f t="shared" ref="G22" si="260">Y22*100</f>
        <v>-7.8209275100667129E-3</v>
      </c>
      <c r="H22" s="408">
        <f t="shared" ref="H22" si="261">Z22*100</f>
        <v>-4.4586946487632284E-2</v>
      </c>
      <c r="I22" s="408">
        <f t="shared" ref="I22" si="262">AA22*100</f>
        <v>-4.4586946487645121E-2</v>
      </c>
      <c r="K22" s="17">
        <v>201907</v>
      </c>
      <c r="L22" s="406">
        <f t="shared" ref="L22" si="263">AC22*100</f>
        <v>-127.41352918093465</v>
      </c>
      <c r="M22" s="415">
        <f t="shared" ref="M22" si="264">AD22*100</f>
        <v>112.63571112165216</v>
      </c>
      <c r="N22" s="406">
        <f t="shared" ref="N22" si="265">AE22*100</f>
        <v>43.034946412999886</v>
      </c>
      <c r="O22" s="406">
        <f t="shared" ref="O22" si="266">AF22*100</f>
        <v>29.065961656481154</v>
      </c>
      <c r="P22" s="406">
        <f t="shared" ref="P22" si="267">AG22*100</f>
        <v>25.136064235234883</v>
      </c>
      <c r="Q22" s="406">
        <f t="shared" ref="Q22" si="268">AH22*100</f>
        <v>17.540845754566561</v>
      </c>
      <c r="R22" s="406">
        <f t="shared" ref="R22" si="269">AI22*100</f>
        <v>100</v>
      </c>
      <c r="S22" s="408"/>
      <c r="T22" s="509">
        <v>5.6809802073907079E-4</v>
      </c>
      <c r="U22" s="509">
        <v>-5.0220824243775138E-4</v>
      </c>
      <c r="V22" s="509">
        <v>-1.918796852814549E-4</v>
      </c>
      <c r="W22" s="509">
        <v>-1.2959624769890972E-4</v>
      </c>
      <c r="X22" s="509">
        <v>-1.1207403509661057E-4</v>
      </c>
      <c r="Y22" s="509">
        <v>-7.8209275100667123E-5</v>
      </c>
      <c r="Z22" s="509">
        <v>-4.4586946487632287E-4</v>
      </c>
      <c r="AA22" s="509">
        <v>-4.4586946487645124E-4</v>
      </c>
      <c r="AC22" s="509">
        <v>-1.2741352918093465</v>
      </c>
      <c r="AD22" s="509">
        <v>1.1263571112165216</v>
      </c>
      <c r="AE22" s="509">
        <v>0.43034946412999886</v>
      </c>
      <c r="AF22" s="509">
        <v>0.29065961656481154</v>
      </c>
      <c r="AG22" s="509">
        <v>0.25136064235234884</v>
      </c>
      <c r="AH22" s="509">
        <v>0.17540845754566561</v>
      </c>
      <c r="AI22" s="509">
        <v>1</v>
      </c>
    </row>
    <row r="23" spans="1:35">
      <c r="A23" s="17">
        <v>201908</v>
      </c>
      <c r="B23" s="408">
        <f t="shared" ref="B23" si="270">T23*100</f>
        <v>-5.6746696586243407E-2</v>
      </c>
      <c r="C23" s="412">
        <f t="shared" ref="C23" si="271">U23*100</f>
        <v>-5.9234135389209665E-2</v>
      </c>
      <c r="D23" s="408">
        <f t="shared" ref="D23" si="272">V23*100</f>
        <v>-4.0726479925257311E-2</v>
      </c>
      <c r="E23" s="408">
        <f t="shared" ref="E23" si="273">W23*100</f>
        <v>-2.1741851718618914E-2</v>
      </c>
      <c r="F23" s="408">
        <f t="shared" ref="F23" si="274">X23*100</f>
        <v>-1.7315430822906163E-2</v>
      </c>
      <c r="G23" s="408">
        <f t="shared" ref="G23" si="275">Y23*100</f>
        <v>-1.5978898146907533E-2</v>
      </c>
      <c r="H23" s="408">
        <f t="shared" ref="H23" si="276">Z23*100</f>
        <v>-0.21174349258914296</v>
      </c>
      <c r="I23" s="408">
        <f t="shared" ref="I23" si="277">AA23*100</f>
        <v>-0.21174349258915129</v>
      </c>
      <c r="K23" s="17">
        <v>201908</v>
      </c>
      <c r="L23" s="406">
        <f t="shared" ref="L23" si="278">AC23*100</f>
        <v>26.799735799367401</v>
      </c>
      <c r="M23" s="415">
        <f t="shared" ref="M23" si="279">AD23*100</f>
        <v>27.974477356971139</v>
      </c>
      <c r="N23" s="406">
        <f t="shared" ref="N23" si="280">AE23*100</f>
        <v>19.233875585627107</v>
      </c>
      <c r="O23" s="406">
        <f t="shared" ref="O23" si="281">AF23*100</f>
        <v>10.268014120653888</v>
      </c>
      <c r="P23" s="406">
        <f t="shared" ref="P23" si="282">AG23*100</f>
        <v>8.177550398917905</v>
      </c>
      <c r="Q23" s="406">
        <f t="shared" ref="Q23" si="283">AH23*100</f>
        <v>7.5463467384625753</v>
      </c>
      <c r="R23" s="406">
        <f t="shared" ref="R23" si="284">AI23*100</f>
        <v>100.00000000000003</v>
      </c>
      <c r="S23" s="408"/>
      <c r="T23" s="509">
        <v>-5.6746696586243406E-4</v>
      </c>
      <c r="U23" s="509">
        <v>-5.9234135389209664E-4</v>
      </c>
      <c r="V23" s="509">
        <v>-4.072647992525731E-4</v>
      </c>
      <c r="W23" s="509">
        <v>-2.1741851718618915E-4</v>
      </c>
      <c r="X23" s="509">
        <v>-1.7315430822906162E-4</v>
      </c>
      <c r="Y23" s="509">
        <v>-1.5978898146907535E-4</v>
      </c>
      <c r="Z23" s="509">
        <v>-2.1174349258914296E-3</v>
      </c>
      <c r="AA23" s="509">
        <v>-2.1174349258915128E-3</v>
      </c>
      <c r="AC23" s="509">
        <v>0.26799735799367402</v>
      </c>
      <c r="AD23" s="509">
        <v>0.27974477356971139</v>
      </c>
      <c r="AE23" s="509">
        <v>0.19233875585627108</v>
      </c>
      <c r="AF23" s="509">
        <v>0.10268014120653887</v>
      </c>
      <c r="AG23" s="509">
        <v>8.1775503989179044E-2</v>
      </c>
      <c r="AH23" s="509">
        <v>7.5463467384625754E-2</v>
      </c>
      <c r="AI23" s="509">
        <v>1.0000000000000002</v>
      </c>
    </row>
    <row r="24" spans="1:35">
      <c r="A24" s="17">
        <v>201909</v>
      </c>
      <c r="B24" s="408">
        <f t="shared" ref="B24" si="285">T24*100</f>
        <v>-0.14666109986991602</v>
      </c>
      <c r="C24" s="412">
        <f t="shared" ref="C24" si="286">U24*100</f>
        <v>-5.7314244576015354E-2</v>
      </c>
      <c r="D24" s="408">
        <f t="shared" ref="D24" si="287">V24*100</f>
        <v>-4.7824249541059773E-2</v>
      </c>
      <c r="E24" s="408">
        <f t="shared" ref="E24" si="288">W24*100</f>
        <v>-2.3436800497814225E-2</v>
      </c>
      <c r="F24" s="408">
        <f t="shared" ref="F24" si="289">X24*100</f>
        <v>-1.8256517738943198E-2</v>
      </c>
      <c r="G24" s="408">
        <f t="shared" ref="G24" si="290">Y24*100</f>
        <v>-1.8633756346531652E-2</v>
      </c>
      <c r="H24" s="408">
        <f t="shared" ref="H24" si="291">Z24*100</f>
        <v>-0.31212666857028026</v>
      </c>
      <c r="I24" s="408">
        <f t="shared" ref="I24" si="292">AA24*100</f>
        <v>-0.31212666857026283</v>
      </c>
      <c r="K24" s="17">
        <v>201909</v>
      </c>
      <c r="L24" s="406">
        <f t="shared" ref="L24" si="293">AC24*100</f>
        <v>46.98768629470473</v>
      </c>
      <c r="M24" s="415">
        <f t="shared" ref="M24" si="294">AD24*100</f>
        <v>18.362495213416903</v>
      </c>
      <c r="N24" s="406">
        <f t="shared" ref="N24" si="295">AE24*100</f>
        <v>15.322064519549821</v>
      </c>
      <c r="O24" s="406">
        <f t="shared" ref="O24" si="296">AF24*100</f>
        <v>7.5087465627875565</v>
      </c>
      <c r="P24" s="406">
        <f t="shared" ref="P24" si="297">AG24*100</f>
        <v>5.8490733337745713</v>
      </c>
      <c r="Q24" s="406">
        <f t="shared" ref="Q24" si="298">AH24*100</f>
        <v>5.9699340757664121</v>
      </c>
      <c r="R24" s="406">
        <f t="shared" ref="R24" si="299">AI24*100</f>
        <v>99.999999999999986</v>
      </c>
      <c r="S24" s="408"/>
      <c r="T24" s="509">
        <v>-1.4666109986991602E-3</v>
      </c>
      <c r="U24" s="509">
        <v>-5.7314244576015352E-4</v>
      </c>
      <c r="V24" s="509">
        <v>-4.7824249541059772E-4</v>
      </c>
      <c r="W24" s="509">
        <v>-2.3436800497814224E-4</v>
      </c>
      <c r="X24" s="509">
        <v>-1.8256517738943199E-4</v>
      </c>
      <c r="Y24" s="509">
        <v>-1.8633756346531652E-4</v>
      </c>
      <c r="Z24" s="509">
        <v>-3.1212666857028024E-3</v>
      </c>
      <c r="AA24" s="509">
        <v>-3.1212666857026285E-3</v>
      </c>
      <c r="AC24" s="509">
        <v>0.46987686294704728</v>
      </c>
      <c r="AD24" s="509">
        <v>0.18362495213416904</v>
      </c>
      <c r="AE24" s="509">
        <v>0.15322064519549822</v>
      </c>
      <c r="AF24" s="509">
        <v>7.5087465627875563E-2</v>
      </c>
      <c r="AG24" s="509">
        <v>5.8490733337745716E-2</v>
      </c>
      <c r="AH24" s="509">
        <v>5.9699340757664122E-2</v>
      </c>
      <c r="AI24" s="509">
        <v>0.99999999999999989</v>
      </c>
    </row>
    <row r="25" spans="1:35">
      <c r="A25" s="17">
        <v>201910</v>
      </c>
      <c r="B25" s="408">
        <f t="shared" ref="B25" si="300">T25*100</f>
        <v>-0.24767048130921748</v>
      </c>
      <c r="C25" s="412">
        <f t="shared" ref="C25" si="301">U25*100</f>
        <v>-6.7466036420915476E-2</v>
      </c>
      <c r="D25" s="408">
        <f t="shared" ref="D25" si="302">V25*100</f>
        <v>-5.5798340072320797E-2</v>
      </c>
      <c r="E25" s="408">
        <f t="shared" ref="E25" si="303">W25*100</f>
        <v>-3.0232383525381129E-2</v>
      </c>
      <c r="F25" s="408">
        <f t="shared" ref="F25" si="304">X25*100</f>
        <v>-1.9788529235068894E-2</v>
      </c>
      <c r="G25" s="408">
        <f t="shared" ref="G25" si="305">Y25*100</f>
        <v>-2.0501051587960027E-2</v>
      </c>
      <c r="H25" s="408">
        <f t="shared" ref="H25" si="306">Z25*100</f>
        <v>-0.44145682215086385</v>
      </c>
      <c r="I25" s="408">
        <f t="shared" ref="I25" si="307">AA25*100</f>
        <v>-0.4414568221508674</v>
      </c>
      <c r="K25" s="17">
        <v>201910</v>
      </c>
      <c r="L25" s="406">
        <f t="shared" ref="L25" si="308">AC25*100</f>
        <v>56.102991024698298</v>
      </c>
      <c r="M25" s="415">
        <f t="shared" ref="M25" si="309">AD25*100</f>
        <v>15.282590059931062</v>
      </c>
      <c r="N25" s="406">
        <f t="shared" ref="N25" si="310">AE25*100</f>
        <v>12.639591749983698</v>
      </c>
      <c r="O25" s="406">
        <f t="shared" ref="O25" si="311">AF25*100</f>
        <v>6.8483217402968313</v>
      </c>
      <c r="P25" s="406">
        <f t="shared" ref="P25" si="312">AG25*100</f>
        <v>4.4825514619199485</v>
      </c>
      <c r="Q25" s="406">
        <f t="shared" ref="Q25" si="313">AH25*100</f>
        <v>4.6439539631701461</v>
      </c>
      <c r="R25" s="406">
        <f t="shared" ref="R25" si="314">AI25*100</f>
        <v>99.999999999999986</v>
      </c>
      <c r="S25" s="408"/>
      <c r="T25" s="509">
        <v>-2.4767048130921749E-3</v>
      </c>
      <c r="U25" s="509">
        <v>-6.7466036420915469E-4</v>
      </c>
      <c r="V25" s="509">
        <v>-5.5798340072320794E-4</v>
      </c>
      <c r="W25" s="509">
        <v>-3.0232383525381128E-4</v>
      </c>
      <c r="X25" s="509">
        <v>-1.9788529235068895E-4</v>
      </c>
      <c r="Y25" s="509">
        <v>-2.0501051587960026E-4</v>
      </c>
      <c r="Z25" s="509">
        <v>-4.4145682215086385E-3</v>
      </c>
      <c r="AA25" s="509">
        <v>-4.414568221508674E-3</v>
      </c>
      <c r="AC25" s="509">
        <v>0.56102991024698301</v>
      </c>
      <c r="AD25" s="509">
        <v>0.15282590059931062</v>
      </c>
      <c r="AE25" s="509">
        <v>0.12639591749983697</v>
      </c>
      <c r="AF25" s="509">
        <v>6.8483217402968311E-2</v>
      </c>
      <c r="AG25" s="509">
        <v>4.4825514619199487E-2</v>
      </c>
      <c r="AH25" s="509">
        <v>4.6439539631701464E-2</v>
      </c>
      <c r="AI25" s="509">
        <v>0.99999999999999989</v>
      </c>
    </row>
    <row r="26" spans="1:35">
      <c r="A26" s="17">
        <v>201911</v>
      </c>
      <c r="B26" s="408">
        <f t="shared" ref="B26" si="315">T26*100</f>
        <v>-0.31136104112688928</v>
      </c>
      <c r="C26" s="412">
        <f t="shared" ref="C26" si="316">U26*100</f>
        <v>-7.3102701023895378E-2</v>
      </c>
      <c r="D26" s="408">
        <f t="shared" ref="D26" si="317">V26*100</f>
        <v>-5.598508567363495E-2</v>
      </c>
      <c r="E26" s="408">
        <f t="shared" ref="E26" si="318">W26*100</f>
        <v>-3.297590108200437E-2</v>
      </c>
      <c r="F26" s="408">
        <f t="shared" ref="F26" si="319">X26*100</f>
        <v>-1.8482490891913908E-2</v>
      </c>
      <c r="G26" s="408">
        <f t="shared" ref="G26" si="320">Y26*100</f>
        <v>-2.0359707408154695E-2</v>
      </c>
      <c r="H26" s="408">
        <f t="shared" ref="H26" si="321">Z26*100</f>
        <v>-0.51226692720649247</v>
      </c>
      <c r="I26" s="408">
        <f t="shared" ref="I26" si="322">AA26*100</f>
        <v>-0.51226692720648925</v>
      </c>
      <c r="K26" s="17">
        <v>201911</v>
      </c>
      <c r="L26" s="406">
        <f t="shared" ref="L26" si="323">AC26*100</f>
        <v>60.781015636674319</v>
      </c>
      <c r="M26" s="415">
        <f t="shared" ref="M26" si="324">AD26*100</f>
        <v>14.270431515565713</v>
      </c>
      <c r="N26" s="406">
        <f t="shared" ref="N26" si="325">AE26*100</f>
        <v>10.928889354410266</v>
      </c>
      <c r="O26" s="406">
        <f t="shared" ref="O26" si="326">AF26*100</f>
        <v>6.4372496701728181</v>
      </c>
      <c r="P26" s="406">
        <f t="shared" ref="P26" si="327">AG26*100</f>
        <v>3.6079805098297313</v>
      </c>
      <c r="Q26" s="406">
        <f t="shared" ref="Q26" si="328">AH26*100</f>
        <v>3.9744333133471623</v>
      </c>
      <c r="R26" s="406">
        <f t="shared" ref="R26" si="329">AI26*100</f>
        <v>100.00000000000003</v>
      </c>
      <c r="S26" s="408"/>
      <c r="T26" s="509">
        <v>-3.1136104112688928E-3</v>
      </c>
      <c r="U26" s="509">
        <v>-7.3102701023895376E-4</v>
      </c>
      <c r="V26" s="509">
        <v>-5.5985085673634948E-4</v>
      </c>
      <c r="W26" s="509">
        <v>-3.297590108200437E-4</v>
      </c>
      <c r="X26" s="509">
        <v>-1.8482490891913908E-4</v>
      </c>
      <c r="Y26" s="509">
        <v>-2.0359707408154696E-4</v>
      </c>
      <c r="Z26" s="509">
        <v>-5.1226692720649251E-3</v>
      </c>
      <c r="AA26" s="509">
        <v>-5.122669272064893E-3</v>
      </c>
      <c r="AC26" s="509">
        <v>0.60781015636674318</v>
      </c>
      <c r="AD26" s="509">
        <v>0.14270431515565712</v>
      </c>
      <c r="AE26" s="509">
        <v>0.10928889354410266</v>
      </c>
      <c r="AF26" s="509">
        <v>6.4372496701728177E-2</v>
      </c>
      <c r="AG26" s="509">
        <v>3.6079805098297314E-2</v>
      </c>
      <c r="AH26" s="509">
        <v>3.9744333133471622E-2</v>
      </c>
      <c r="AI26" s="509">
        <v>1.0000000000000002</v>
      </c>
    </row>
    <row r="27" spans="1:35">
      <c r="A27" s="17">
        <v>201912</v>
      </c>
      <c r="B27" s="408">
        <f t="shared" ref="B27" si="330">T27*100</f>
        <v>-0.3701906299326066</v>
      </c>
      <c r="C27" s="412">
        <f t="shared" ref="C27" si="331">U27*100</f>
        <v>-8.645886822707867E-2</v>
      </c>
      <c r="D27" s="408">
        <f t="shared" ref="D27" si="332">V27*100</f>
        <v>-5.5918613048935896E-2</v>
      </c>
      <c r="E27" s="408">
        <f t="shared" ref="E27" si="333">W27*100</f>
        <v>-3.3428725878352376E-2</v>
      </c>
      <c r="F27" s="408">
        <f t="shared" ref="F27" si="334">X27*100</f>
        <v>-1.8504120449049373E-2</v>
      </c>
      <c r="G27" s="408">
        <f t="shared" ref="G27" si="335">Y27*100</f>
        <v>-2.1504105253295828E-2</v>
      </c>
      <c r="H27" s="408">
        <f t="shared" ref="H27" si="336">Z27*100</f>
        <v>-0.58600506278931863</v>
      </c>
      <c r="I27" s="408">
        <f t="shared" ref="I27" si="337">AA27*100</f>
        <v>-0.58600506278935038</v>
      </c>
      <c r="K27" s="17">
        <v>201912</v>
      </c>
      <c r="L27" s="406">
        <f t="shared" ref="L27" si="338">AC27*100</f>
        <v>63.171916667501215</v>
      </c>
      <c r="M27" s="415">
        <f t="shared" ref="M27" si="339">AD27*100</f>
        <v>14.753945608514732</v>
      </c>
      <c r="N27" s="406">
        <f t="shared" ref="N27" si="340">AE27*100</f>
        <v>9.5423429932105961</v>
      </c>
      <c r="O27" s="406">
        <f t="shared" ref="O27" si="341">AF27*100</f>
        <v>5.7045114455556707</v>
      </c>
      <c r="P27" s="406">
        <f t="shared" ref="P27" si="342">AG27*100</f>
        <v>3.1576724543934529</v>
      </c>
      <c r="Q27" s="406">
        <f t="shared" ref="Q27" si="343">AH27*100</f>
        <v>3.6696108308243427</v>
      </c>
      <c r="R27" s="406">
        <f t="shared" ref="R27" si="344">AI27*100</f>
        <v>100</v>
      </c>
      <c r="S27" s="408"/>
      <c r="T27" s="510">
        <v>-3.7019062993260657E-3</v>
      </c>
      <c r="U27" s="510">
        <v>-8.6458868227078675E-4</v>
      </c>
      <c r="V27" s="510">
        <v>-5.5918613048935894E-4</v>
      </c>
      <c r="W27" s="510">
        <v>-3.3428725878352375E-4</v>
      </c>
      <c r="X27" s="510">
        <v>-1.8504120449049373E-4</v>
      </c>
      <c r="Y27" s="510">
        <v>-2.1504105253295828E-4</v>
      </c>
      <c r="Z27" s="510">
        <v>-5.8600506278931866E-3</v>
      </c>
      <c r="AA27" s="510">
        <v>-5.860050627893504E-3</v>
      </c>
      <c r="AC27" s="510">
        <v>0.63171916667501216</v>
      </c>
      <c r="AD27" s="510">
        <v>0.14753945608514732</v>
      </c>
      <c r="AE27" s="510">
        <v>9.5423429932105952E-2</v>
      </c>
      <c r="AF27" s="510">
        <v>5.7045114455556704E-2</v>
      </c>
      <c r="AG27" s="510">
        <v>3.157672454393453E-2</v>
      </c>
      <c r="AH27" s="510">
        <v>3.6696108308243429E-2</v>
      </c>
      <c r="AI27" s="510">
        <v>1</v>
      </c>
    </row>
    <row r="28" spans="1:35">
      <c r="A28" s="404">
        <v>202001</v>
      </c>
      <c r="B28" s="409">
        <f t="shared" ref="B28" si="345">T28*100</f>
        <v>-0.45201084132813019</v>
      </c>
      <c r="C28" s="413">
        <f t="shared" ref="C28" si="346">U28*100</f>
        <v>-0.11192051537237935</v>
      </c>
      <c r="D28" s="409">
        <f t="shared" ref="D28" si="347">V28*100</f>
        <v>-6.5523339713303583E-2</v>
      </c>
      <c r="E28" s="409">
        <f t="shared" ref="E28" si="348">W28*100</f>
        <v>-3.6739592362384152E-2</v>
      </c>
      <c r="F28" s="409">
        <f t="shared" ref="F28" si="349">X28*100</f>
        <v>-2.0912886409049331E-2</v>
      </c>
      <c r="G28" s="409">
        <f t="shared" ref="G28" si="350">Y28*100</f>
        <v>-2.4837245712186679E-2</v>
      </c>
      <c r="H28" s="409">
        <f t="shared" ref="H28" si="351">Z28*100</f>
        <v>-0.71194442089743326</v>
      </c>
      <c r="I28" s="409">
        <f t="shared" ref="I28" si="352">AA28*100</f>
        <v>-0.71194442089739984</v>
      </c>
      <c r="K28" s="404">
        <v>202001</v>
      </c>
      <c r="L28" s="405">
        <f t="shared" ref="L28:L29" si="353">AC28*100</f>
        <v>63.489624760083544</v>
      </c>
      <c r="M28" s="417">
        <f t="shared" ref="M28:M29" si="354">AD28*100</f>
        <v>15.720400650278185</v>
      </c>
      <c r="N28" s="405">
        <f t="shared" ref="N28:N29" si="355">AE28*100</f>
        <v>9.2034346769244859</v>
      </c>
      <c r="O28" s="405">
        <f t="shared" ref="O28:O29" si="356">AF28*100</f>
        <v>5.1604579351956286</v>
      </c>
      <c r="P28" s="405">
        <f t="shared" ref="P28:P29" si="357">AG28*100</f>
        <v>2.9374324448933575</v>
      </c>
      <c r="Q28" s="405">
        <f t="shared" ref="Q28:Q29" si="358">AH28*100</f>
        <v>3.4886495326248044</v>
      </c>
      <c r="R28" s="405">
        <f t="shared" ref="R28:R29" si="359">AI28*100</f>
        <v>100</v>
      </c>
      <c r="S28" s="408"/>
      <c r="T28" s="509">
        <v>-4.5201084132813017E-3</v>
      </c>
      <c r="U28" s="509">
        <v>-1.1192051537237935E-3</v>
      </c>
      <c r="V28" s="509">
        <v>-6.5523339713303584E-4</v>
      </c>
      <c r="W28" s="509">
        <v>-3.6739592362384154E-4</v>
      </c>
      <c r="X28" s="509">
        <v>-2.091288640904933E-4</v>
      </c>
      <c r="Y28" s="509">
        <v>-2.4837245712186679E-4</v>
      </c>
      <c r="Z28" s="509">
        <v>-7.1194442089743326E-3</v>
      </c>
      <c r="AA28" s="509">
        <v>-7.1194442089739986E-3</v>
      </c>
      <c r="AC28" s="509">
        <v>0.63489624760083541</v>
      </c>
      <c r="AD28" s="509">
        <v>0.15720400650278185</v>
      </c>
      <c r="AE28" s="509">
        <v>9.2034346769244851E-2</v>
      </c>
      <c r="AF28" s="509">
        <v>5.1604579351956281E-2</v>
      </c>
      <c r="AG28" s="509">
        <v>2.9374324448933575E-2</v>
      </c>
      <c r="AH28" s="509">
        <v>3.4886495326248046E-2</v>
      </c>
      <c r="AI28" s="509">
        <v>1</v>
      </c>
    </row>
    <row r="29" spans="1:35">
      <c r="A29" s="17">
        <v>202002</v>
      </c>
      <c r="B29" s="408">
        <f t="shared" ref="B29" si="360">T29*100</f>
        <v>-0.51294982578563908</v>
      </c>
      <c r="C29" s="412">
        <f t="shared" ref="C29" si="361">U29*100</f>
        <v>-0.13174097662706183</v>
      </c>
      <c r="D29" s="408">
        <f t="shared" ref="D29" si="362">V29*100</f>
        <v>-8.4318308573052295E-2</v>
      </c>
      <c r="E29" s="408">
        <f t="shared" ref="E29" si="363">W29*100</f>
        <v>-4.2070618001279675E-2</v>
      </c>
      <c r="F29" s="408">
        <f t="shared" ref="F29" si="364">X29*100</f>
        <v>-2.3670690675826576E-2</v>
      </c>
      <c r="G29" s="408">
        <f t="shared" ref="G29" si="365">Y29*100</f>
        <v>-2.8296726050332732E-2</v>
      </c>
      <c r="H29" s="408">
        <f t="shared" ref="H29" si="366">Z29*100</f>
        <v>-0.82304714571319226</v>
      </c>
      <c r="I29" s="408">
        <f t="shared" ref="I29" si="367">AA29*100</f>
        <v>-0.82304714571319426</v>
      </c>
      <c r="K29" s="17">
        <v>202002</v>
      </c>
      <c r="L29" s="406">
        <f t="shared" si="353"/>
        <v>62.323261608683957</v>
      </c>
      <c r="M29" s="415">
        <f t="shared" si="354"/>
        <v>16.006492132708239</v>
      </c>
      <c r="N29" s="406">
        <f t="shared" si="355"/>
        <v>10.244651112906569</v>
      </c>
      <c r="O29" s="406">
        <f t="shared" si="356"/>
        <v>5.1115684223440638</v>
      </c>
      <c r="P29" s="406">
        <f t="shared" si="357"/>
        <v>2.8759823540017617</v>
      </c>
      <c r="Q29" s="406">
        <f t="shared" si="358"/>
        <v>3.4380443693553988</v>
      </c>
      <c r="R29" s="406">
        <f t="shared" si="359"/>
        <v>99.999999999999972</v>
      </c>
      <c r="S29" s="408"/>
      <c r="T29" s="509">
        <v>-5.1294982578563905E-3</v>
      </c>
      <c r="U29" s="509">
        <v>-1.3174097662706182E-3</v>
      </c>
      <c r="V29" s="509">
        <v>-8.4318308573052289E-4</v>
      </c>
      <c r="W29" s="509">
        <v>-4.2070618001279674E-4</v>
      </c>
      <c r="X29" s="509">
        <v>-2.3670690675826577E-4</v>
      </c>
      <c r="Y29" s="509">
        <v>-2.8296726050332731E-4</v>
      </c>
      <c r="Z29" s="509">
        <v>-8.2304714571319222E-3</v>
      </c>
      <c r="AA29" s="509">
        <v>-8.230471457131943E-3</v>
      </c>
      <c r="AC29" s="509">
        <v>0.62323261608683955</v>
      </c>
      <c r="AD29" s="509">
        <v>0.16006492132708239</v>
      </c>
      <c r="AE29" s="509">
        <v>0.10244651112906568</v>
      </c>
      <c r="AF29" s="509">
        <v>5.1115684223440642E-2</v>
      </c>
      <c r="AG29" s="509">
        <v>2.8759823540017618E-2</v>
      </c>
      <c r="AH29" s="509">
        <v>3.4380443693553989E-2</v>
      </c>
      <c r="AI29" s="509">
        <v>0.99999999999999978</v>
      </c>
    </row>
    <row r="30" spans="1:35">
      <c r="A30" s="17">
        <v>202003</v>
      </c>
      <c r="B30" s="408">
        <f t="shared" ref="B30" si="368">T30*100</f>
        <v>-0.545628752126608</v>
      </c>
      <c r="C30" s="412">
        <f t="shared" ref="C30" si="369">U30*100</f>
        <v>-0.1439332246887691</v>
      </c>
      <c r="D30" s="408">
        <f t="shared" ref="D30" si="370">V30*100</f>
        <v>-0.11063901083120935</v>
      </c>
      <c r="E30" s="408">
        <f t="shared" ref="E30" si="371">W30*100</f>
        <v>-4.8233164586806328E-2</v>
      </c>
      <c r="F30" s="408">
        <f t="shared" ref="F30" si="372">X30*100</f>
        <v>-2.7325874208304655E-2</v>
      </c>
      <c r="G30" s="408">
        <f t="shared" ref="G30" si="373">Y30*100</f>
        <v>-3.0546392366854535E-2</v>
      </c>
      <c r="H30" s="408">
        <f t="shared" ref="H30" si="374">Z30*100</f>
        <v>-0.90630641880855201</v>
      </c>
      <c r="I30" s="408">
        <f t="shared" ref="I30" si="375">AA30*100</f>
        <v>-0.90630641880854801</v>
      </c>
      <c r="K30" s="17">
        <v>202003</v>
      </c>
      <c r="L30" s="406">
        <f t="shared" ref="L30" si="376">AC30*100</f>
        <v>60.203562592428973</v>
      </c>
      <c r="M30" s="415">
        <f t="shared" ref="M30" si="377">AD30*100</f>
        <v>15.881298168227309</v>
      </c>
      <c r="N30" s="406">
        <f t="shared" ref="N30" si="378">AE30*100</f>
        <v>12.20768258230561</v>
      </c>
      <c r="O30" s="406">
        <f t="shared" ref="O30" si="379">AF30*100</f>
        <v>5.3219489110774019</v>
      </c>
      <c r="P30" s="406">
        <f t="shared" ref="P30" si="380">AG30*100</f>
        <v>3.0150811735646514</v>
      </c>
      <c r="Q30" s="406">
        <f t="shared" ref="Q30" si="381">AH30*100</f>
        <v>3.3704265723960578</v>
      </c>
      <c r="R30" s="406">
        <f t="shared" ref="R30" si="382">AI30*100</f>
        <v>100</v>
      </c>
      <c r="S30" s="408"/>
      <c r="T30" s="509">
        <v>-5.4562875212660804E-3</v>
      </c>
      <c r="U30" s="509">
        <v>-1.439332246887691E-3</v>
      </c>
      <c r="V30" s="509">
        <v>-1.1063901083120935E-3</v>
      </c>
      <c r="W30" s="509">
        <v>-4.8233164586806331E-4</v>
      </c>
      <c r="X30" s="509">
        <v>-2.7325874208304656E-4</v>
      </c>
      <c r="Y30" s="509">
        <v>-3.0546392366854536E-4</v>
      </c>
      <c r="Z30" s="509">
        <v>-9.0630641880855203E-3</v>
      </c>
      <c r="AA30" s="509">
        <v>-9.0630641880854804E-3</v>
      </c>
      <c r="AC30" s="509">
        <v>0.60203562592428972</v>
      </c>
      <c r="AD30" s="509">
        <v>0.15881298168227309</v>
      </c>
      <c r="AE30" s="509">
        <v>0.12207682582305611</v>
      </c>
      <c r="AF30" s="509">
        <v>5.3219489110774017E-2</v>
      </c>
      <c r="AG30" s="509">
        <v>3.0150811735646516E-2</v>
      </c>
      <c r="AH30" s="509">
        <v>3.3704265723960576E-2</v>
      </c>
      <c r="AI30" s="509">
        <v>1</v>
      </c>
    </row>
    <row r="31" spans="1:35">
      <c r="A31" s="17">
        <v>202004</v>
      </c>
      <c r="B31" s="408">
        <f t="shared" ref="B31" si="383">T31*100</f>
        <v>-0.4992984769682336</v>
      </c>
      <c r="C31" s="412">
        <f t="shared" ref="C31" si="384">U31*100</f>
        <v>-0.13948713311400543</v>
      </c>
      <c r="D31" s="408">
        <f t="shared" ref="D31" si="385">V31*100</f>
        <v>-0.1193896721588925</v>
      </c>
      <c r="E31" s="408">
        <f t="shared" ref="E31" si="386">W31*100</f>
        <v>-4.7467535170565046E-2</v>
      </c>
      <c r="F31" s="408">
        <f t="shared" ref="F31" si="387">X31*100</f>
        <v>-2.8397454965811815E-2</v>
      </c>
      <c r="G31" s="408">
        <f t="shared" ref="G31" si="388">Y31*100</f>
        <v>-2.9468900736315144E-2</v>
      </c>
      <c r="H31" s="408">
        <f t="shared" ref="H31" si="389">Z31*100</f>
        <v>-0.86350917311382347</v>
      </c>
      <c r="I31" s="408">
        <f t="shared" ref="I31" si="390">AA31*100</f>
        <v>-0.86350917311381337</v>
      </c>
      <c r="K31" s="17">
        <v>202004</v>
      </c>
      <c r="L31" s="406">
        <f t="shared" ref="L31" si="391">AC31*100</f>
        <v>57.822023496028173</v>
      </c>
      <c r="M31" s="415">
        <f t="shared" ref="M31" si="392">AD31*100</f>
        <v>16.153520710267998</v>
      </c>
      <c r="N31" s="406">
        <f t="shared" ref="N31" si="393">AE31*100</f>
        <v>13.826103517623563</v>
      </c>
      <c r="O31" s="406">
        <f t="shared" ref="O31" si="394">AF31*100</f>
        <v>5.4970504829029903</v>
      </c>
      <c r="P31" s="406">
        <f t="shared" ref="P31" si="395">AG31*100</f>
        <v>3.2886106888025624</v>
      </c>
      <c r="Q31" s="406">
        <f t="shared" ref="Q31" si="396">AH31*100</f>
        <v>3.4126911043747188</v>
      </c>
      <c r="R31" s="406">
        <f t="shared" ref="R31" si="397">AI31*100</f>
        <v>100</v>
      </c>
      <c r="S31" s="408"/>
      <c r="T31" s="509">
        <v>-4.9929847696823359E-3</v>
      </c>
      <c r="U31" s="509">
        <v>-1.3948713311400542E-3</v>
      </c>
      <c r="V31" s="509">
        <v>-1.193896721588925E-3</v>
      </c>
      <c r="W31" s="509">
        <v>-4.7467535170565047E-4</v>
      </c>
      <c r="X31" s="509">
        <v>-2.8397454965811816E-4</v>
      </c>
      <c r="Y31" s="509">
        <v>-2.9468900736315143E-4</v>
      </c>
      <c r="Z31" s="509">
        <v>-8.6350917311382343E-3</v>
      </c>
      <c r="AA31" s="509">
        <v>-8.6350917311381337E-3</v>
      </c>
      <c r="AC31" s="509">
        <v>0.57822023496028174</v>
      </c>
      <c r="AD31" s="509">
        <v>0.16153520710267999</v>
      </c>
      <c r="AE31" s="509">
        <v>0.13826103517623564</v>
      </c>
      <c r="AF31" s="509">
        <v>5.4970504829029904E-2</v>
      </c>
      <c r="AG31" s="509">
        <v>3.2886106888025624E-2</v>
      </c>
      <c r="AH31" s="509">
        <v>3.4126911043747189E-2</v>
      </c>
      <c r="AI31" s="509">
        <v>1</v>
      </c>
    </row>
    <row r="32" spans="1:35">
      <c r="A32" s="17">
        <v>202005</v>
      </c>
      <c r="B32" s="408">
        <f t="shared" ref="B32" si="398">T32*100</f>
        <v>-0.27474333778995985</v>
      </c>
      <c r="C32" s="412">
        <f t="shared" ref="C32" si="399">U32*100</f>
        <v>-8.7746452761666205E-2</v>
      </c>
      <c r="D32" s="408">
        <f t="shared" ref="D32" si="400">V32*100</f>
        <v>-9.7248633777763507E-2</v>
      </c>
      <c r="E32" s="408">
        <f t="shared" ref="E32" si="401">W32*100</f>
        <v>-3.1764767596549365E-2</v>
      </c>
      <c r="F32" s="408">
        <f t="shared" ref="F32" si="402">X32*100</f>
        <v>-2.0763415410272115E-2</v>
      </c>
      <c r="G32" s="408">
        <f t="shared" ref="G32" si="403">Y32*100</f>
        <v>-2.1119604299143196E-2</v>
      </c>
      <c r="H32" s="408">
        <f t="shared" ref="H32" si="404">Z32*100</f>
        <v>-0.53338621163535416</v>
      </c>
      <c r="I32" s="408">
        <f t="shared" ref="I32" si="405">AA32*100</f>
        <v>-0.53338621163538547</v>
      </c>
      <c r="K32" s="17">
        <v>202005</v>
      </c>
      <c r="L32" s="406">
        <f t="shared" ref="L32" si="406">AC32*100</f>
        <v>51.509268855601064</v>
      </c>
      <c r="M32" s="415">
        <f t="shared" ref="M32" si="407">AD32*100</f>
        <v>16.450828845507065</v>
      </c>
      <c r="N32" s="406">
        <f t="shared" ref="N32" si="408">AE32*100</f>
        <v>18.232311157725782</v>
      </c>
      <c r="O32" s="406">
        <f t="shared" ref="O32" si="409">AF32*100</f>
        <v>5.9553034749734275</v>
      </c>
      <c r="P32" s="406">
        <f t="shared" ref="P32" si="410">AG32*100</f>
        <v>3.8927544352171752</v>
      </c>
      <c r="Q32" s="406">
        <f t="shared" ref="Q32" si="411">AH32*100</f>
        <v>3.959533230975508</v>
      </c>
      <c r="R32" s="406">
        <f t="shared" ref="R32" si="412">AI32*100</f>
        <v>100.00000000000003</v>
      </c>
      <c r="S32" s="408"/>
      <c r="T32" s="509">
        <v>-2.7474333778995984E-3</v>
      </c>
      <c r="U32" s="509">
        <v>-8.7746452761666206E-4</v>
      </c>
      <c r="V32" s="509">
        <v>-9.7248633777763513E-4</v>
      </c>
      <c r="W32" s="509">
        <v>-3.1764767596549365E-4</v>
      </c>
      <c r="X32" s="509">
        <v>-2.0763415410272117E-4</v>
      </c>
      <c r="Y32" s="509">
        <v>-2.1119604299143198E-4</v>
      </c>
      <c r="Z32" s="509">
        <v>-5.3338621163535414E-3</v>
      </c>
      <c r="AA32" s="509">
        <v>-5.3338621163538545E-3</v>
      </c>
      <c r="AC32" s="509">
        <v>0.51509268855601065</v>
      </c>
      <c r="AD32" s="509">
        <v>0.16450828845507065</v>
      </c>
      <c r="AE32" s="509">
        <v>0.18232311157725781</v>
      </c>
      <c r="AF32" s="509">
        <v>5.9553034749734272E-2</v>
      </c>
      <c r="AG32" s="509">
        <v>3.8927544352171752E-2</v>
      </c>
      <c r="AH32" s="509">
        <v>3.959533230975508E-2</v>
      </c>
      <c r="AI32" s="509">
        <v>1.0000000000000002</v>
      </c>
    </row>
    <row r="33" spans="1:35">
      <c r="A33" s="17">
        <v>202006</v>
      </c>
      <c r="B33" s="408">
        <f t="shared" ref="B33" si="413">T33*100</f>
        <v>3.8026073687072538E-2</v>
      </c>
      <c r="C33" s="412">
        <f t="shared" ref="C33" si="414">U33*100</f>
        <v>-5.2644808586529371E-3</v>
      </c>
      <c r="D33" s="408">
        <f t="shared" ref="D33" si="415">V33*100</f>
        <v>-4.8415079120398698E-2</v>
      </c>
      <c r="E33" s="408">
        <f t="shared" ref="E33" si="416">W33*100</f>
        <v>-7.1608268227279235E-3</v>
      </c>
      <c r="F33" s="408">
        <f t="shared" ref="F33" si="417">X33*100</f>
        <v>-8.1813557457382086E-3</v>
      </c>
      <c r="G33" s="408">
        <f t="shared" ref="G33" si="418">Y33*100</f>
        <v>-8.2188409557598166E-3</v>
      </c>
      <c r="H33" s="408">
        <f t="shared" ref="H33" si="419">Z33*100</f>
        <v>-3.9214509816205043E-2</v>
      </c>
      <c r="I33" s="408">
        <f t="shared" ref="I33" si="420">AA33*100</f>
        <v>-3.9214509816211093E-2</v>
      </c>
      <c r="K33" s="17">
        <v>202006</v>
      </c>
      <c r="L33" s="406">
        <f t="shared" ref="L33" si="421">AC33*100</f>
        <v>-96.969396953569998</v>
      </c>
      <c r="M33" s="415">
        <f t="shared" ref="M33" si="422">AD33*100</f>
        <v>13.424828930227855</v>
      </c>
      <c r="N33" s="406">
        <f t="shared" ref="N33" si="423">AE33*100</f>
        <v>123.4621555830123</v>
      </c>
      <c r="O33" s="406">
        <f t="shared" ref="O33" si="424">AF33*100</f>
        <v>18.260656211922804</v>
      </c>
      <c r="P33" s="406">
        <f t="shared" ref="P33" si="425">AG33*100</f>
        <v>20.863083037588648</v>
      </c>
      <c r="Q33" s="406">
        <f t="shared" ref="Q33" si="426">AH33*100</f>
        <v>20.958673190818402</v>
      </c>
      <c r="R33" s="406">
        <f t="shared" ref="R33" si="427">AI33*100</f>
        <v>100.00000000000003</v>
      </c>
      <c r="S33" s="408"/>
      <c r="T33" s="509">
        <v>3.802607368707254E-4</v>
      </c>
      <c r="U33" s="509">
        <v>-5.264480858652937E-5</v>
      </c>
      <c r="V33" s="509">
        <v>-4.8415079120398696E-4</v>
      </c>
      <c r="W33" s="509">
        <v>-7.1608268227279237E-5</v>
      </c>
      <c r="X33" s="509">
        <v>-8.1813557457382092E-5</v>
      </c>
      <c r="Y33" s="509">
        <v>-8.2188409557598169E-5</v>
      </c>
      <c r="Z33" s="509">
        <v>-3.9214509816205042E-4</v>
      </c>
      <c r="AA33" s="509">
        <v>-3.9214509816211092E-4</v>
      </c>
      <c r="AC33" s="509">
        <v>-0.96969396953569997</v>
      </c>
      <c r="AD33" s="509">
        <v>0.13424828930227856</v>
      </c>
      <c r="AE33" s="509">
        <v>1.234621555830123</v>
      </c>
      <c r="AF33" s="509">
        <v>0.18260656211922804</v>
      </c>
      <c r="AG33" s="509">
        <v>0.20863083037588648</v>
      </c>
      <c r="AH33" s="509">
        <v>0.20958673190818403</v>
      </c>
      <c r="AI33" s="509">
        <v>1.0000000000000002</v>
      </c>
    </row>
    <row r="34" spans="1:35">
      <c r="A34" s="17">
        <v>202007</v>
      </c>
      <c r="B34" s="408">
        <f t="shared" ref="B34" si="428">T34*100</f>
        <v>0.26842914442827176</v>
      </c>
      <c r="C34" s="412">
        <f t="shared" ref="C34" si="429">U34*100</f>
        <v>6.6182786512503283E-2</v>
      </c>
      <c r="D34" s="408">
        <f t="shared" ref="D34" si="430">V34*100</f>
        <v>5.6521967914895579E-3</v>
      </c>
      <c r="E34" s="408">
        <f t="shared" ref="E34" si="431">W34*100</f>
        <v>1.5135604103783486E-2</v>
      </c>
      <c r="F34" s="408">
        <f t="shared" ref="F34" si="432">X34*100</f>
        <v>2.9245230115293995E-3</v>
      </c>
      <c r="G34" s="408">
        <f t="shared" ref="G34" si="433">Y34*100</f>
        <v>2.5255393099801468E-3</v>
      </c>
      <c r="H34" s="408">
        <f t="shared" ref="H34" si="434">Z34*100</f>
        <v>0.36084979415755764</v>
      </c>
      <c r="I34" s="408">
        <f t="shared" ref="I34" si="435">AA34*100</f>
        <v>0.36084979415756235</v>
      </c>
      <c r="K34" s="17">
        <v>202007</v>
      </c>
      <c r="L34" s="406">
        <f t="shared" ref="L34" si="436">AC34*100</f>
        <v>74.388055300114061</v>
      </c>
      <c r="M34" s="415">
        <f t="shared" ref="M34" si="437">AD34*100</f>
        <v>18.340813153853688</v>
      </c>
      <c r="N34" s="406">
        <f t="shared" ref="N34" si="438">AE34*100</f>
        <v>1.5663572164936979</v>
      </c>
      <c r="O34" s="406">
        <f t="shared" ref="O34" si="439">AF34*100</f>
        <v>4.1944333484017005</v>
      </c>
      <c r="P34" s="406">
        <f t="shared" ref="P34" si="440">AG34*100</f>
        <v>0.81045439373382788</v>
      </c>
      <c r="Q34" s="406">
        <f t="shared" ref="Q34" si="441">AH34*100</f>
        <v>0.69988658740301857</v>
      </c>
      <c r="R34" s="406">
        <f t="shared" ref="R34" si="442">AI34*100</f>
        <v>100</v>
      </c>
      <c r="S34" s="408"/>
      <c r="T34" s="509">
        <v>2.6842914442827175E-3</v>
      </c>
      <c r="U34" s="509">
        <v>6.6182786512503284E-4</v>
      </c>
      <c r="V34" s="509">
        <v>5.6521967914895575E-5</v>
      </c>
      <c r="W34" s="509">
        <v>1.5135604103783487E-4</v>
      </c>
      <c r="X34" s="509">
        <v>2.9245230115293992E-5</v>
      </c>
      <c r="Y34" s="509">
        <v>2.525539309980147E-5</v>
      </c>
      <c r="Z34" s="509">
        <v>3.6084979415755762E-3</v>
      </c>
      <c r="AA34" s="509">
        <v>3.6084979415756235E-3</v>
      </c>
      <c r="AC34" s="509">
        <v>0.74388055300114064</v>
      </c>
      <c r="AD34" s="509">
        <v>0.18340813153853688</v>
      </c>
      <c r="AE34" s="509">
        <v>1.5663572164936978E-2</v>
      </c>
      <c r="AF34" s="509">
        <v>4.1944333484017E-2</v>
      </c>
      <c r="AG34" s="509">
        <v>8.1045439373382787E-3</v>
      </c>
      <c r="AH34" s="509">
        <v>6.9988658740301858E-3</v>
      </c>
      <c r="AI34" s="509">
        <v>1</v>
      </c>
    </row>
    <row r="35" spans="1:35">
      <c r="A35" s="17">
        <v>202008</v>
      </c>
      <c r="B35" s="408">
        <f t="shared" ref="B35" si="443">T35*100</f>
        <v>0.40144487569024456</v>
      </c>
      <c r="C35" s="412">
        <f t="shared" ref="C35" si="444">U35*100</f>
        <v>0.11867742004823419</v>
      </c>
      <c r="D35" s="408">
        <f t="shared" ref="D35" si="445">V35*100</f>
        <v>5.0054909048357937E-2</v>
      </c>
      <c r="E35" s="408">
        <f t="shared" ref="E35" si="446">W35*100</f>
        <v>3.0926528550006403E-2</v>
      </c>
      <c r="F35" s="408">
        <f t="shared" ref="F35" si="447">X35*100</f>
        <v>1.1210322858844407E-2</v>
      </c>
      <c r="G35" s="408">
        <f t="shared" ref="G35" si="448">Y35*100</f>
        <v>1.1913779822327209E-2</v>
      </c>
      <c r="H35" s="408">
        <f t="shared" ref="H35" si="449">Z35*100</f>
        <v>0.62422783601801479</v>
      </c>
      <c r="I35" s="408">
        <f t="shared" ref="I35" si="450">AA35*100</f>
        <v>0.62422783601801746</v>
      </c>
      <c r="K35" s="17">
        <v>202008</v>
      </c>
      <c r="L35" s="406">
        <f t="shared" ref="L35" si="451">AC35*100</f>
        <v>64.310633478167915</v>
      </c>
      <c r="M35" s="415">
        <f t="shared" ref="M35" si="452">AD35*100</f>
        <v>19.0118756647067</v>
      </c>
      <c r="N35" s="406">
        <f t="shared" ref="N35" si="453">AE35*100</f>
        <v>8.018692240266164</v>
      </c>
      <c r="O35" s="406">
        <f t="shared" ref="O35" si="454">AF35*100</f>
        <v>4.9543655001495139</v>
      </c>
      <c r="P35" s="406">
        <f t="shared" ref="P35" si="455">AG35*100</f>
        <v>1.7958703877026219</v>
      </c>
      <c r="Q35" s="406">
        <f t="shared" ref="Q35" si="456">AH35*100</f>
        <v>1.9085627290070715</v>
      </c>
      <c r="R35" s="406">
        <f t="shared" ref="R35" si="457">AI35*100</f>
        <v>100</v>
      </c>
      <c r="S35" s="408"/>
      <c r="T35" s="509">
        <v>4.0144487569024456E-3</v>
      </c>
      <c r="U35" s="509">
        <v>1.1867742004823419E-3</v>
      </c>
      <c r="V35" s="509">
        <v>5.0054909048357938E-4</v>
      </c>
      <c r="W35" s="509">
        <v>3.0926528550006405E-4</v>
      </c>
      <c r="X35" s="509">
        <v>1.1210322858844408E-4</v>
      </c>
      <c r="Y35" s="509">
        <v>1.1913779822327209E-4</v>
      </c>
      <c r="Z35" s="509">
        <v>6.2422783601801474E-3</v>
      </c>
      <c r="AA35" s="509">
        <v>6.2422783601801743E-3</v>
      </c>
      <c r="AC35" s="509">
        <v>0.64310633478167922</v>
      </c>
      <c r="AD35" s="509">
        <v>0.19011875664706701</v>
      </c>
      <c r="AE35" s="509">
        <v>8.0186922402661634E-2</v>
      </c>
      <c r="AF35" s="509">
        <v>4.9543655001495143E-2</v>
      </c>
      <c r="AG35" s="509">
        <v>1.7958703877026218E-2</v>
      </c>
      <c r="AH35" s="509">
        <v>1.9085627290070715E-2</v>
      </c>
      <c r="AI35" s="509">
        <v>1</v>
      </c>
    </row>
    <row r="36" spans="1:35">
      <c r="A36" s="17">
        <v>202009</v>
      </c>
      <c r="B36" s="408">
        <f t="shared" ref="B36" si="458">T36*100</f>
        <v>0.49704521904445875</v>
      </c>
      <c r="C36" s="412">
        <f t="shared" ref="C36" si="459">U36*100</f>
        <v>0.15389681496266971</v>
      </c>
      <c r="D36" s="408">
        <f t="shared" ref="D36" si="460">V36*100</f>
        <v>8.1829073513605799E-2</v>
      </c>
      <c r="E36" s="408">
        <f t="shared" ref="E36" si="461">W36*100</f>
        <v>4.4721448202565198E-2</v>
      </c>
      <c r="F36" s="408">
        <f t="shared" ref="F36" si="462">X36*100</f>
        <v>1.7163537470860857E-2</v>
      </c>
      <c r="G36" s="408">
        <f t="shared" ref="G36" si="463">Y36*100</f>
        <v>2.065236157880266E-2</v>
      </c>
      <c r="H36" s="408">
        <f t="shared" ref="H36" si="464">Z36*100</f>
        <v>0.81530845477296288</v>
      </c>
      <c r="I36" s="408">
        <f t="shared" ref="I36" si="465">AA36*100</f>
        <v>0.81530845477296499</v>
      </c>
      <c r="K36" s="17">
        <v>202009</v>
      </c>
      <c r="L36" s="406">
        <f t="shared" ref="L36" si="466">AC36*100</f>
        <v>60.964070240491964</v>
      </c>
      <c r="M36" s="415">
        <f t="shared" ref="M36" si="467">AD36*100</f>
        <v>18.875900778623109</v>
      </c>
      <c r="N36" s="406">
        <f t="shared" ref="N36" si="468">AE36*100</f>
        <v>10.036578553130859</v>
      </c>
      <c r="O36" s="406">
        <f t="shared" ref="O36" si="469">AF36*100</f>
        <v>5.4852182558340674</v>
      </c>
      <c r="P36" s="406">
        <f t="shared" ref="P36" si="470">AG36*100</f>
        <v>2.1051587740053979</v>
      </c>
      <c r="Q36" s="406">
        <f t="shared" ref="Q36" si="471">AH36*100</f>
        <v>2.5330733979146181</v>
      </c>
      <c r="R36" s="406">
        <f t="shared" ref="R36" si="472">AI36*100</f>
        <v>100.00000000000003</v>
      </c>
      <c r="S36" s="408"/>
      <c r="T36" s="509">
        <v>4.9704521904445874E-3</v>
      </c>
      <c r="U36" s="509">
        <v>1.5389681496266973E-3</v>
      </c>
      <c r="V36" s="509">
        <v>8.1829073513605799E-4</v>
      </c>
      <c r="W36" s="509">
        <v>4.4721448202565201E-4</v>
      </c>
      <c r="X36" s="509">
        <v>1.7163537470860858E-4</v>
      </c>
      <c r="Y36" s="509">
        <v>2.065236157880266E-4</v>
      </c>
      <c r="Z36" s="509">
        <v>8.1530845477296287E-3</v>
      </c>
      <c r="AA36" s="509">
        <v>8.1530845477296495E-3</v>
      </c>
      <c r="AC36" s="509">
        <v>0.60964070240491963</v>
      </c>
      <c r="AD36" s="509">
        <v>0.18875900778623109</v>
      </c>
      <c r="AE36" s="509">
        <v>0.10036578553130859</v>
      </c>
      <c r="AF36" s="509">
        <v>5.4852182558340672E-2</v>
      </c>
      <c r="AG36" s="509">
        <v>2.1051587740053977E-2</v>
      </c>
      <c r="AH36" s="509">
        <v>2.5330733979146182E-2</v>
      </c>
      <c r="AI36" s="509">
        <v>1.0000000000000002</v>
      </c>
    </row>
    <row r="37" spans="1:35">
      <c r="A37" s="17">
        <v>202010</v>
      </c>
      <c r="B37" s="408">
        <f t="shared" ref="B37" si="473">T37*100</f>
        <v>0.50610383861203878</v>
      </c>
      <c r="C37" s="412">
        <f t="shared" ref="C37" si="474">U37*100</f>
        <v>0.15067380560482568</v>
      </c>
      <c r="D37" s="408">
        <f t="shared" ref="D37" si="475">V37*100</f>
        <v>9.204651997375575E-2</v>
      </c>
      <c r="E37" s="408">
        <f t="shared" ref="E37" si="476">W37*100</f>
        <v>5.0162233800625934E-2</v>
      </c>
      <c r="F37" s="408">
        <f t="shared" ref="F37" si="477">X37*100</f>
        <v>2.1128688040999155E-2</v>
      </c>
      <c r="G37" s="408">
        <f t="shared" ref="G37" si="478">Y37*100</f>
        <v>2.4464068073656475E-2</v>
      </c>
      <c r="H37" s="408">
        <f t="shared" ref="H37" si="479">Z37*100</f>
        <v>0.84457915410590179</v>
      </c>
      <c r="I37" s="408">
        <f t="shared" ref="I37" si="480">AA37*100</f>
        <v>0.84457915410590545</v>
      </c>
      <c r="K37" s="17">
        <v>202010</v>
      </c>
      <c r="L37" s="406">
        <f t="shared" ref="L37" si="481">AC37*100</f>
        <v>59.923789990745902</v>
      </c>
      <c r="M37" s="415">
        <f t="shared" ref="M37" si="482">AD37*100</f>
        <v>17.840104728174797</v>
      </c>
      <c r="N37" s="406">
        <f t="shared" ref="N37" si="483">AE37*100</f>
        <v>10.89850720637299</v>
      </c>
      <c r="O37" s="406">
        <f t="shared" ref="O37" si="484">AF37*100</f>
        <v>5.9393170618483069</v>
      </c>
      <c r="P37" s="406">
        <f t="shared" ref="P37" si="485">AG37*100</f>
        <v>2.5016823986576666</v>
      </c>
      <c r="Q37" s="406">
        <f t="shared" ref="Q37" si="486">AH37*100</f>
        <v>2.8965986142003364</v>
      </c>
      <c r="R37" s="406">
        <f t="shared" ref="R37" si="487">AI37*100</f>
        <v>100</v>
      </c>
      <c r="S37" s="408"/>
      <c r="T37" s="509">
        <v>5.0610383861203877E-3</v>
      </c>
      <c r="U37" s="509">
        <v>1.5067380560482568E-3</v>
      </c>
      <c r="V37" s="509">
        <v>9.2046519973755753E-4</v>
      </c>
      <c r="W37" s="509">
        <v>5.0162233800625934E-4</v>
      </c>
      <c r="X37" s="509">
        <v>2.1128688040999156E-4</v>
      </c>
      <c r="Y37" s="509">
        <v>2.4464068073656474E-4</v>
      </c>
      <c r="Z37" s="509">
        <v>8.4457915410590181E-3</v>
      </c>
      <c r="AA37" s="509">
        <v>8.4457915410590546E-3</v>
      </c>
      <c r="AC37" s="509">
        <v>0.59923789990745902</v>
      </c>
      <c r="AD37" s="509">
        <v>0.17840104728174797</v>
      </c>
      <c r="AE37" s="509">
        <v>0.1089850720637299</v>
      </c>
      <c r="AF37" s="509">
        <v>5.9393170618483072E-2</v>
      </c>
      <c r="AG37" s="509">
        <v>2.5016823986576668E-2</v>
      </c>
      <c r="AH37" s="509">
        <v>2.8965986142003363E-2</v>
      </c>
      <c r="AI37" s="509">
        <v>1</v>
      </c>
    </row>
    <row r="38" spans="1:35">
      <c r="A38" s="17">
        <v>202011</v>
      </c>
      <c r="B38" s="408">
        <f t="shared" ref="B38" si="488">T38*100</f>
        <v>0.47406786638081239</v>
      </c>
      <c r="C38" s="412">
        <f t="shared" ref="C38" si="489">U38*100</f>
        <v>0.13855252675005594</v>
      </c>
      <c r="D38" s="408">
        <f t="shared" ref="D38" si="490">V38*100</f>
        <v>9.260678473052765E-2</v>
      </c>
      <c r="E38" s="408">
        <f t="shared" ref="E38" si="491">W38*100</f>
        <v>4.792376125745812E-2</v>
      </c>
      <c r="F38" s="408">
        <f t="shared" ref="F38" si="492">X38*100</f>
        <v>2.3002764168817347E-2</v>
      </c>
      <c r="G38" s="408">
        <f t="shared" ref="G38" si="493">Y38*100</f>
        <v>2.6773514494186218E-2</v>
      </c>
      <c r="H38" s="408">
        <f t="shared" ref="H38" si="494">Z38*100</f>
        <v>0.80292721778185761</v>
      </c>
      <c r="I38" s="408">
        <f t="shared" ref="I38" si="495">AA38*100</f>
        <v>0.80292721778184362</v>
      </c>
      <c r="K38" s="17">
        <v>202011</v>
      </c>
      <c r="L38" s="406">
        <f t="shared" ref="L38" si="496">AC38*100</f>
        <v>59.042445676515719</v>
      </c>
      <c r="M38" s="415">
        <f t="shared" ref="M38" si="497">AD38*100</f>
        <v>17.255926026871641</v>
      </c>
      <c r="N38" s="406">
        <f t="shared" ref="N38" si="498">AE38*100</f>
        <v>11.533646223422384</v>
      </c>
      <c r="O38" s="406">
        <f t="shared" ref="O38" si="499">AF38*100</f>
        <v>5.9686308044022782</v>
      </c>
      <c r="P38" s="406">
        <f t="shared" ref="P38" si="500">AG38*100</f>
        <v>2.8648629239850765</v>
      </c>
      <c r="Q38" s="406">
        <f t="shared" ref="Q38" si="501">AH38*100</f>
        <v>3.3344883448028972</v>
      </c>
      <c r="R38" s="406">
        <f t="shared" ref="R38" si="502">AI38*100</f>
        <v>100</v>
      </c>
      <c r="S38" s="408"/>
      <c r="T38" s="509">
        <v>4.7406786638081238E-3</v>
      </c>
      <c r="U38" s="509">
        <v>1.3855252675005593E-3</v>
      </c>
      <c r="V38" s="509">
        <v>9.2606784730527643E-4</v>
      </c>
      <c r="W38" s="509">
        <v>4.7923761257458121E-4</v>
      </c>
      <c r="X38" s="509">
        <v>2.3002764168817349E-4</v>
      </c>
      <c r="Y38" s="509">
        <v>2.6773514494186218E-4</v>
      </c>
      <c r="Z38" s="509">
        <v>8.0292721778185763E-3</v>
      </c>
      <c r="AA38" s="509">
        <v>8.0292721778184358E-3</v>
      </c>
      <c r="AC38" s="509">
        <v>0.5904244567651572</v>
      </c>
      <c r="AD38" s="509">
        <v>0.17255926026871643</v>
      </c>
      <c r="AE38" s="509">
        <v>0.11533646223422384</v>
      </c>
      <c r="AF38" s="509">
        <v>5.9686308044022779E-2</v>
      </c>
      <c r="AG38" s="509">
        <v>2.8648629239850763E-2</v>
      </c>
      <c r="AH38" s="509">
        <v>3.3344883448028974E-2</v>
      </c>
      <c r="AI38" s="509">
        <v>1</v>
      </c>
    </row>
    <row r="39" spans="1:35">
      <c r="A39" s="402">
        <v>202012</v>
      </c>
      <c r="B39" s="410">
        <f t="shared" ref="B39" si="503">T39*100</f>
        <v>0.44370872512310672</v>
      </c>
      <c r="C39" s="414">
        <f t="shared" ref="C39" si="504">U39*100</f>
        <v>0.12755390508029121</v>
      </c>
      <c r="D39" s="410">
        <f t="shared" ref="D39" si="505">V39*100</f>
        <v>9.027422771501592E-2</v>
      </c>
      <c r="E39" s="410">
        <f t="shared" ref="E39" si="506">W39*100</f>
        <v>4.41946773617709E-2</v>
      </c>
      <c r="F39" s="410">
        <f t="shared" ref="F39" si="507">X39*100</f>
        <v>2.3301284047129372E-2</v>
      </c>
      <c r="G39" s="410">
        <f t="shared" ref="G39" si="508">Y39*100</f>
        <v>2.8230423347592216E-2</v>
      </c>
      <c r="H39" s="410">
        <f t="shared" ref="H39" si="509">Z39*100</f>
        <v>0.75726324267490641</v>
      </c>
      <c r="I39" s="410">
        <f t="shared" ref="I39" si="510">AA39*100</f>
        <v>0.75726324267492595</v>
      </c>
      <c r="K39" s="402">
        <v>202012</v>
      </c>
      <c r="L39" s="407">
        <f t="shared" ref="L39" si="511">AC39*100</f>
        <v>58.593722779383761</v>
      </c>
      <c r="M39" s="416">
        <f t="shared" ref="M39" si="512">AD39*100</f>
        <v>16.844063978297463</v>
      </c>
      <c r="N39" s="407">
        <f t="shared" ref="N39" si="513">AE39*100</f>
        <v>11.921115753108158</v>
      </c>
      <c r="O39" s="407">
        <f t="shared" ref="O39" si="514">AF39*100</f>
        <v>5.8361049198242547</v>
      </c>
      <c r="P39" s="407">
        <f t="shared" ref="P39" si="515">AG39*100</f>
        <v>3.077038833262455</v>
      </c>
      <c r="Q39" s="407">
        <f t="shared" ref="Q39" si="516">AH39*100</f>
        <v>3.7279537361239061</v>
      </c>
      <c r="R39" s="407">
        <f t="shared" ref="R39" si="517">AI39*100</f>
        <v>100</v>
      </c>
      <c r="S39" s="408"/>
      <c r="T39" s="510">
        <v>4.4370872512310673E-3</v>
      </c>
      <c r="U39" s="510">
        <v>1.2755390508029122E-3</v>
      </c>
      <c r="V39" s="510">
        <v>9.0274227715015927E-4</v>
      </c>
      <c r="W39" s="510">
        <v>4.4194677361770898E-4</v>
      </c>
      <c r="X39" s="510">
        <v>2.3301284047129371E-4</v>
      </c>
      <c r="Y39" s="510">
        <v>2.8230423347592218E-4</v>
      </c>
      <c r="Z39" s="510">
        <v>7.5726324267490642E-3</v>
      </c>
      <c r="AA39" s="510">
        <v>7.5726324267492593E-3</v>
      </c>
      <c r="AC39" s="510">
        <v>0.58593722779383761</v>
      </c>
      <c r="AD39" s="510">
        <v>0.16844063978297463</v>
      </c>
      <c r="AE39" s="510">
        <v>0.11921115753108158</v>
      </c>
      <c r="AF39" s="510">
        <v>5.8361049198242546E-2</v>
      </c>
      <c r="AG39" s="510">
        <v>3.0770388332624549E-2</v>
      </c>
      <c r="AH39" s="510">
        <v>3.7279537361239061E-2</v>
      </c>
      <c r="AI39" s="510">
        <v>1</v>
      </c>
    </row>
    <row r="40" spans="1:35">
      <c r="A40" s="404">
        <v>202101</v>
      </c>
      <c r="B40" s="408">
        <f t="shared" ref="B40" si="518">T40*100</f>
        <v>0.39081767933014838</v>
      </c>
      <c r="C40" s="412">
        <f t="shared" ref="C40" si="519">U40*100</f>
        <v>0.10701640829884572</v>
      </c>
      <c r="D40" s="408">
        <f t="shared" ref="D40" si="520">V40*100</f>
        <v>7.7806136925484062E-2</v>
      </c>
      <c r="E40" s="408">
        <f t="shared" ref="E40" si="521">W40*100</f>
        <v>3.9162531303995989E-2</v>
      </c>
      <c r="F40" s="408">
        <f t="shared" ref="F40" si="522">X40*100</f>
        <v>2.2666156759265376E-2</v>
      </c>
      <c r="G40" s="408">
        <f t="shared" ref="G40" si="523">Y40*100</f>
        <v>2.5850002479967545E-2</v>
      </c>
      <c r="H40" s="408">
        <f t="shared" ref="H40" si="524">Z40*100</f>
        <v>0.66331891509770702</v>
      </c>
      <c r="I40" s="408">
        <f t="shared" ref="I40" si="525">AA40*100</f>
        <v>0.66331891509771013</v>
      </c>
      <c r="K40" s="404">
        <v>202101</v>
      </c>
      <c r="L40" s="406">
        <f t="shared" ref="L40" si="526">AC40*100</f>
        <v>58.918518744875655</v>
      </c>
      <c r="M40" s="415">
        <f t="shared" ref="M40" si="527">AD40*100</f>
        <v>16.133477557033356</v>
      </c>
      <c r="N40" s="406">
        <f t="shared" ref="N40" si="528">AE40*100</f>
        <v>11.72982334056058</v>
      </c>
      <c r="O40" s="406">
        <f t="shared" ref="O40" si="529">AF40*100</f>
        <v>5.9040275216978158</v>
      </c>
      <c r="P40" s="406">
        <f t="shared" ref="P40" si="530">AG40*100</f>
        <v>3.4170828305004153</v>
      </c>
      <c r="Q40" s="406">
        <f t="shared" ref="Q40" si="531">AH40*100</f>
        <v>3.8970700053321758</v>
      </c>
      <c r="R40" s="406">
        <f t="shared" ref="R40" si="532">AI40*100</f>
        <v>100.00000000000003</v>
      </c>
      <c r="S40" s="408"/>
      <c r="T40" s="509">
        <v>3.9081767933014837E-3</v>
      </c>
      <c r="U40" s="509">
        <v>1.0701640829884572E-3</v>
      </c>
      <c r="V40" s="509">
        <v>7.780613692548406E-4</v>
      </c>
      <c r="W40" s="509">
        <v>3.9162531303995989E-4</v>
      </c>
      <c r="X40" s="509">
        <v>2.2666156759265375E-4</v>
      </c>
      <c r="Y40" s="509">
        <v>2.5850002479967544E-4</v>
      </c>
      <c r="Z40" s="509">
        <v>6.6331891509770705E-3</v>
      </c>
      <c r="AA40" s="509">
        <v>6.6331891509771009E-3</v>
      </c>
      <c r="AC40" s="509">
        <v>0.58918518744875659</v>
      </c>
      <c r="AD40" s="509">
        <v>0.16133477557033357</v>
      </c>
      <c r="AE40" s="509">
        <v>0.1172982334056058</v>
      </c>
      <c r="AF40" s="509">
        <v>5.9040275216978154E-2</v>
      </c>
      <c r="AG40" s="509">
        <v>3.4170828305004154E-2</v>
      </c>
      <c r="AH40" s="509">
        <v>3.8970700053321761E-2</v>
      </c>
      <c r="AI40" s="509">
        <v>1.0000000000000002</v>
      </c>
    </row>
    <row r="41" spans="1:35">
      <c r="A41" s="17">
        <v>202102</v>
      </c>
      <c r="B41" s="408">
        <f t="shared" ref="B41" si="533">T41*100</f>
        <v>0.27923199281439642</v>
      </c>
      <c r="C41" s="412">
        <f t="shared" ref="C41" si="534">U41*100</f>
        <v>8.8393893639926571E-2</v>
      </c>
      <c r="D41" s="408">
        <f t="shared" ref="D41" si="535">V41*100</f>
        <v>6.3420356299140918E-2</v>
      </c>
      <c r="E41" s="408">
        <f t="shared" ref="E41" si="536">W41*100</f>
        <v>3.0402226619206458E-2</v>
      </c>
      <c r="F41" s="408">
        <f t="shared" ref="F41" si="537">X41*100</f>
        <v>1.9204587007826762E-2</v>
      </c>
      <c r="G41" s="408">
        <f t="shared" ref="G41" si="538">Y41*100</f>
        <v>2.1643133142967688E-2</v>
      </c>
      <c r="H41" s="408">
        <f t="shared" ref="H41" si="539">Z41*100</f>
        <v>0.50229618952346466</v>
      </c>
      <c r="I41" s="408">
        <f t="shared" ref="I41" si="540">AA41*100</f>
        <v>0.50229618952344601</v>
      </c>
      <c r="K41" s="17">
        <v>202102</v>
      </c>
      <c r="L41" s="406">
        <f t="shared" ref="L41" si="541">AC41*100</f>
        <v>55.591103145597756</v>
      </c>
      <c r="M41" s="415">
        <f t="shared" ref="M41" si="542">AD41*100</f>
        <v>17.597962215040308</v>
      </c>
      <c r="N41" s="406">
        <f t="shared" ref="N41" si="543">AE41*100</f>
        <v>12.626087480239235</v>
      </c>
      <c r="O41" s="406">
        <f t="shared" ref="O41" si="544">AF41*100</f>
        <v>6.0526492641820493</v>
      </c>
      <c r="P41" s="406">
        <f t="shared" ref="P41" si="545">AG41*100</f>
        <v>3.8233590874034733</v>
      </c>
      <c r="Q41" s="406">
        <f t="shared" ref="Q41" si="546">AH41*100</f>
        <v>4.3088388075372075</v>
      </c>
      <c r="R41" s="406">
        <f t="shared" ref="R41" si="547">AI41*100</f>
        <v>100.00000000000004</v>
      </c>
      <c r="S41" s="408"/>
      <c r="T41" s="509">
        <v>2.7923199281439642E-3</v>
      </c>
      <c r="U41" s="509">
        <v>8.8393893639926576E-4</v>
      </c>
      <c r="V41" s="509">
        <v>6.342035629914092E-4</v>
      </c>
      <c r="W41" s="509">
        <v>3.0402226619206458E-4</v>
      </c>
      <c r="X41" s="509">
        <v>1.9204587007826761E-4</v>
      </c>
      <c r="Y41" s="509">
        <v>2.1643133142967689E-4</v>
      </c>
      <c r="Z41" s="509">
        <v>5.0229618952346471E-3</v>
      </c>
      <c r="AA41" s="509">
        <v>5.0229618952344597E-3</v>
      </c>
      <c r="AC41" s="509">
        <v>0.55591103145597753</v>
      </c>
      <c r="AD41" s="509">
        <v>0.17597962215040308</v>
      </c>
      <c r="AE41" s="509">
        <v>0.12626087480239234</v>
      </c>
      <c r="AF41" s="509">
        <v>6.0526492641820494E-2</v>
      </c>
      <c r="AG41" s="509">
        <v>3.8233590874034731E-2</v>
      </c>
      <c r="AH41" s="509">
        <v>4.3088388075372075E-2</v>
      </c>
      <c r="AI41" s="509">
        <v>1.0000000000000004</v>
      </c>
    </row>
    <row r="42" spans="1:35">
      <c r="A42" s="17">
        <v>202103</v>
      </c>
      <c r="B42" s="408">
        <f t="shared" ref="B42" si="548">T42*100</f>
        <v>0.16936054823798768</v>
      </c>
      <c r="C42" s="412">
        <f t="shared" ref="C42" si="549">U42*100</f>
        <v>7.4714419772762844E-2</v>
      </c>
      <c r="D42" s="408">
        <f t="shared" ref="D42" si="550">V42*100</f>
        <v>5.1926433854221396E-2</v>
      </c>
      <c r="E42" s="408">
        <f t="shared" ref="E42" si="551">W42*100</f>
        <v>2.2279814655766585E-2</v>
      </c>
      <c r="F42" s="408">
        <f t="shared" ref="F42" si="552">X42*100</f>
        <v>1.4762766416180521E-2</v>
      </c>
      <c r="G42" s="408">
        <f t="shared" ref="G42" si="553">Y42*100</f>
        <v>1.8332358675568275E-2</v>
      </c>
      <c r="H42" s="408">
        <f t="shared" ref="H42" si="554">Z42*100</f>
        <v>0.35137634161248732</v>
      </c>
      <c r="I42" s="408">
        <f t="shared" ref="I42" si="555">AA42*100</f>
        <v>0.35137634161250086</v>
      </c>
      <c r="K42" s="17">
        <v>202103</v>
      </c>
      <c r="L42" s="406">
        <f t="shared" ref="L42" si="556">AC42*100</f>
        <v>48.199189353723092</v>
      </c>
      <c r="M42" s="415">
        <f t="shared" ref="M42" si="557">AD42*100</f>
        <v>21.26336093941153</v>
      </c>
      <c r="N42" s="406">
        <f t="shared" ref="N42" si="558">AE42*100</f>
        <v>14.778010840436167</v>
      </c>
      <c r="O42" s="406">
        <f t="shared" ref="O42" si="559">AF42*100</f>
        <v>6.3407270260493824</v>
      </c>
      <c r="P42" s="406">
        <f t="shared" ref="P42" si="560">AG42*100</f>
        <v>4.2014116113888855</v>
      </c>
      <c r="Q42" s="406">
        <f t="shared" ref="Q42" si="561">AH42*100</f>
        <v>5.2173002289909354</v>
      </c>
      <c r="R42" s="406">
        <f t="shared" ref="R42" si="562">AI42*100</f>
        <v>100</v>
      </c>
      <c r="S42" s="408"/>
      <c r="T42" s="509">
        <v>1.6936054823798769E-3</v>
      </c>
      <c r="U42" s="509">
        <v>7.4714419772762847E-4</v>
      </c>
      <c r="V42" s="509">
        <v>5.1926433854221398E-4</v>
      </c>
      <c r="W42" s="509">
        <v>2.2279814655766584E-4</v>
      </c>
      <c r="X42" s="509">
        <v>1.476276641618052E-4</v>
      </c>
      <c r="Y42" s="509">
        <v>1.8332358675568274E-4</v>
      </c>
      <c r="Z42" s="509">
        <v>3.5137634161248733E-3</v>
      </c>
      <c r="AA42" s="509">
        <v>3.5137634161250086E-3</v>
      </c>
      <c r="AC42" s="509">
        <v>0.48199189353723093</v>
      </c>
      <c r="AD42" s="509">
        <v>0.2126336093941153</v>
      </c>
      <c r="AE42" s="509">
        <v>0.14778010840436168</v>
      </c>
      <c r="AF42" s="509">
        <v>6.3407270260493823E-2</v>
      </c>
      <c r="AG42" s="509">
        <v>4.2014116113888854E-2</v>
      </c>
      <c r="AH42" s="509">
        <v>5.2173002289909357E-2</v>
      </c>
      <c r="AI42" s="509">
        <v>1</v>
      </c>
    </row>
    <row r="43" spans="1:35">
      <c r="A43" s="17">
        <v>202104</v>
      </c>
      <c r="B43" s="408">
        <f t="shared" ref="B43" si="563">T43*100</f>
        <v>5.3874814446036957E-2</v>
      </c>
      <c r="C43" s="412">
        <f t="shared" ref="C43" si="564">U43*100</f>
        <v>5.2429711722158892E-2</v>
      </c>
      <c r="D43" s="408">
        <f t="shared" ref="D43" si="565">V43*100</f>
        <v>3.9176681819092285E-2</v>
      </c>
      <c r="E43" s="408">
        <f t="shared" ref="E43" si="566">W43*100</f>
        <v>1.4462746353268427E-2</v>
      </c>
      <c r="F43" s="408">
        <f t="shared" ref="F43" si="567">X43*100</f>
        <v>8.9156759135305685E-3</v>
      </c>
      <c r="G43" s="408">
        <f t="shared" ref="G43" si="568">Y43*100</f>
        <v>1.3749058889847078E-2</v>
      </c>
      <c r="H43" s="408">
        <f t="shared" ref="H43" si="569">Z43*100</f>
        <v>0.18260868914393422</v>
      </c>
      <c r="I43" s="408">
        <f t="shared" ref="I43" si="570">AA43*100</f>
        <v>0.18260868914394604</v>
      </c>
      <c r="K43" s="17">
        <v>202104</v>
      </c>
      <c r="L43" s="406">
        <f t="shared" ref="L43" si="571">AC43*100</f>
        <v>29.50287562908478</v>
      </c>
      <c r="M43" s="415">
        <f t="shared" ref="M43" si="572">AD43*100</f>
        <v>28.711509823518423</v>
      </c>
      <c r="N43" s="406">
        <f t="shared" ref="N43" si="573">AE43*100</f>
        <v>21.453897951270424</v>
      </c>
      <c r="O43" s="406">
        <f t="shared" ref="O43" si="574">AF43*100</f>
        <v>7.9200756662070599</v>
      </c>
      <c r="P43" s="406">
        <f t="shared" ref="P43" si="575">AG43*100</f>
        <v>4.8823941266579771</v>
      </c>
      <c r="Q43" s="406">
        <f t="shared" ref="Q43" si="576">AH43*100</f>
        <v>7.5292468032613247</v>
      </c>
      <c r="R43" s="406">
        <f t="shared" ref="R43" si="577">AI43*100</f>
        <v>99.999999999999972</v>
      </c>
      <c r="S43" s="408"/>
      <c r="T43" s="509">
        <v>5.3874814446036958E-4</v>
      </c>
      <c r="U43" s="509">
        <v>5.2429711722158895E-4</v>
      </c>
      <c r="V43" s="509">
        <v>3.9176681819092283E-4</v>
      </c>
      <c r="W43" s="509">
        <v>1.4462746353268428E-4</v>
      </c>
      <c r="X43" s="509">
        <v>8.9156759135305681E-5</v>
      </c>
      <c r="Y43" s="509">
        <v>1.3749058889847077E-4</v>
      </c>
      <c r="Z43" s="509">
        <v>1.8260868914393423E-3</v>
      </c>
      <c r="AA43" s="509">
        <v>1.8260868914394604E-3</v>
      </c>
      <c r="AC43" s="509">
        <v>0.29502875629084779</v>
      </c>
      <c r="AD43" s="509">
        <v>0.28711509823518422</v>
      </c>
      <c r="AE43" s="509">
        <v>0.21453897951270423</v>
      </c>
      <c r="AF43" s="509">
        <v>7.9200756662070604E-2</v>
      </c>
      <c r="AG43" s="509">
        <v>4.8823941266579775E-2</v>
      </c>
      <c r="AH43" s="509">
        <v>7.5292468032613247E-2</v>
      </c>
      <c r="AI43" s="509">
        <v>0.99999999999999978</v>
      </c>
    </row>
    <row r="44" spans="1:35">
      <c r="A44" s="17">
        <v>202105</v>
      </c>
      <c r="B44" s="408">
        <f t="shared" ref="B44" si="578">T44*100</f>
        <v>-4.9225102165823778E-2</v>
      </c>
      <c r="C44" s="412">
        <f t="shared" ref="C44" si="579">U44*100</f>
        <v>3.0998471141352391E-2</v>
      </c>
      <c r="D44" s="408">
        <f t="shared" ref="D44" si="580">V44*100</f>
        <v>2.2560303678674714E-2</v>
      </c>
      <c r="E44" s="408">
        <f t="shared" ref="E44" si="581">W44*100</f>
        <v>4.0123565960414305E-3</v>
      </c>
      <c r="F44" s="408">
        <f t="shared" ref="F44" si="582">X44*100</f>
        <v>4.1674660595122769E-3</v>
      </c>
      <c r="G44" s="408">
        <f t="shared" ref="G44" si="583">Y44*100</f>
        <v>9.9510282052921329E-3</v>
      </c>
      <c r="H44" s="408">
        <f t="shared" ref="H44" si="584">Z44*100</f>
        <v>2.246452351504917E-2</v>
      </c>
      <c r="I44" s="408">
        <f t="shared" ref="I44" si="585">AA44*100</f>
        <v>2.2464523515034581E-2</v>
      </c>
      <c r="K44" s="17">
        <v>202105</v>
      </c>
      <c r="L44" s="406">
        <f t="shared" ref="L44" si="586">AC44*100</f>
        <v>-219.12373139295599</v>
      </c>
      <c r="M44" s="415">
        <f t="shared" ref="M44" si="587">AD44*100</f>
        <v>137.98855391073067</v>
      </c>
      <c r="N44" s="406">
        <f t="shared" ref="N44" si="588">AE44*100</f>
        <v>100.42636187480842</v>
      </c>
      <c r="O44" s="406">
        <f t="shared" ref="O44" si="589">AF44*100</f>
        <v>17.860857780284185</v>
      </c>
      <c r="P44" s="406">
        <f t="shared" ref="P44" si="590">AG44*100</f>
        <v>18.551321850741491</v>
      </c>
      <c r="Q44" s="406">
        <f t="shared" ref="Q44" si="591">AH44*100</f>
        <v>44.296635976391208</v>
      </c>
      <c r="R44" s="406">
        <f t="shared" ref="R44" si="592">AI44*100</f>
        <v>99.999999999999986</v>
      </c>
      <c r="S44" s="408"/>
      <c r="T44" s="509">
        <v>-4.9225102165823779E-4</v>
      </c>
      <c r="U44" s="509">
        <v>3.0998471141352392E-4</v>
      </c>
      <c r="V44" s="509">
        <v>2.2560303678674715E-4</v>
      </c>
      <c r="W44" s="509">
        <v>4.0123565960414305E-5</v>
      </c>
      <c r="X44" s="509">
        <v>4.1674660595122767E-5</v>
      </c>
      <c r="Y44" s="509">
        <v>9.951028205292133E-5</v>
      </c>
      <c r="Z44" s="509">
        <v>2.246452351504917E-4</v>
      </c>
      <c r="AA44" s="509">
        <v>2.246452351503458E-4</v>
      </c>
      <c r="AC44" s="509">
        <v>-2.1912373139295598</v>
      </c>
      <c r="AD44" s="509">
        <v>1.3798855391073066</v>
      </c>
      <c r="AE44" s="509">
        <v>1.0042636187480842</v>
      </c>
      <c r="AF44" s="509">
        <v>0.17860857780284187</v>
      </c>
      <c r="AG44" s="509">
        <v>0.1855132185074149</v>
      </c>
      <c r="AH44" s="509">
        <v>0.44296635976391208</v>
      </c>
      <c r="AI44" s="509">
        <v>0.99999999999999989</v>
      </c>
    </row>
    <row r="45" spans="1:35">
      <c r="A45" s="17">
        <v>202106</v>
      </c>
      <c r="B45" s="408">
        <f t="shared" ref="B45" si="593">T45*100</f>
        <v>-0.1292335332072175</v>
      </c>
      <c r="C45" s="412">
        <f t="shared" ref="C45" si="594">U45*100</f>
        <v>1.1567274768579541E-2</v>
      </c>
      <c r="D45" s="408">
        <f t="shared" ref="D45" si="595">V45*100</f>
        <v>2.7321023993253485E-3</v>
      </c>
      <c r="E45" s="408">
        <f t="shared" ref="E45" si="596">W45*100</f>
        <v>-6.5551327898965873E-3</v>
      </c>
      <c r="F45" s="408">
        <f t="shared" ref="F45" si="597">X45*100</f>
        <v>1.3549528614311376E-3</v>
      </c>
      <c r="G45" s="408">
        <f t="shared" ref="G45" si="598">Y45*100</f>
        <v>6.0310827760643327E-3</v>
      </c>
      <c r="H45" s="408">
        <f t="shared" ref="H45" si="599">Z45*100</f>
        <v>-0.11410325319171372</v>
      </c>
      <c r="I45" s="408">
        <f t="shared" ref="I45" si="600">AA45*100</f>
        <v>-0.11410325319171509</v>
      </c>
      <c r="K45" s="17">
        <v>202106</v>
      </c>
      <c r="L45" s="406">
        <f t="shared" ref="L45" si="601">AC45*100</f>
        <v>113.26016532594581</v>
      </c>
      <c r="M45" s="415">
        <f t="shared" ref="M45" si="602">AD45*100</f>
        <v>-10.137550372156758</v>
      </c>
      <c r="N45" s="406">
        <f t="shared" ref="N45" si="603">AE45*100</f>
        <v>-2.3944123615256889</v>
      </c>
      <c r="O45" s="406">
        <f t="shared" ref="O45" si="604">AF45*100</f>
        <v>5.7449131436093239</v>
      </c>
      <c r="P45" s="406">
        <f t="shared" ref="P45" si="605">AG45*100</f>
        <v>-1.1874796059973647</v>
      </c>
      <c r="Q45" s="406">
        <f t="shared" ref="Q45" si="606">AH45*100</f>
        <v>-5.2856361298753178</v>
      </c>
      <c r="R45" s="406">
        <f t="shared" ref="R45" si="607">AI45*100</f>
        <v>100</v>
      </c>
      <c r="S45" s="408"/>
      <c r="T45" s="509">
        <v>-1.292335332072175E-3</v>
      </c>
      <c r="U45" s="509">
        <v>1.1567274768579541E-4</v>
      </c>
      <c r="V45" s="509">
        <v>2.7321023993253485E-5</v>
      </c>
      <c r="W45" s="509">
        <v>-6.555132789896587E-5</v>
      </c>
      <c r="X45" s="509">
        <v>1.3549528614311376E-5</v>
      </c>
      <c r="Y45" s="509">
        <v>6.0310827760643324E-5</v>
      </c>
      <c r="Z45" s="509">
        <v>-1.1410325319171372E-3</v>
      </c>
      <c r="AA45" s="509">
        <v>-1.1410325319171509E-3</v>
      </c>
      <c r="AC45" s="509">
        <v>1.1326016532594581</v>
      </c>
      <c r="AD45" s="509">
        <v>-0.10137550372156758</v>
      </c>
      <c r="AE45" s="509">
        <v>-2.3944123615256888E-2</v>
      </c>
      <c r="AF45" s="509">
        <v>5.7449131436093238E-2</v>
      </c>
      <c r="AG45" s="509">
        <v>-1.1874796059973648E-2</v>
      </c>
      <c r="AH45" s="509">
        <v>-5.2856361298753179E-2</v>
      </c>
      <c r="AI45" s="509">
        <v>1</v>
      </c>
    </row>
    <row r="46" spans="1:35">
      <c r="A46" s="17">
        <v>202107</v>
      </c>
      <c r="B46" s="408">
        <f t="shared" ref="B46" si="608">T46*100</f>
        <v>-0.17203325540210895</v>
      </c>
      <c r="C46" s="412">
        <f t="shared" ref="C46" si="609">U46*100</f>
        <v>-7.3513978732571809E-3</v>
      </c>
      <c r="D46" s="408">
        <f t="shared" ref="D46" si="610">V46*100</f>
        <v>-1.5858386130863357E-2</v>
      </c>
      <c r="E46" s="408">
        <f t="shared" ref="E46" si="611">W46*100</f>
        <v>-1.4991435065488914E-2</v>
      </c>
      <c r="F46" s="408">
        <f t="shared" ref="F46" si="612">X46*100</f>
        <v>3.4673776027385435E-4</v>
      </c>
      <c r="G46" s="408">
        <f t="shared" ref="G46" si="613">Y46*100</f>
        <v>2.793352915727465E-3</v>
      </c>
      <c r="H46" s="408">
        <f t="shared" ref="H46" si="614">Z46*100</f>
        <v>-0.2070943837957171</v>
      </c>
      <c r="I46" s="408">
        <f t="shared" ref="I46" si="615">AA46*100</f>
        <v>-0.20709438379570749</v>
      </c>
      <c r="K46" s="17">
        <v>202107</v>
      </c>
      <c r="L46" s="406">
        <f t="shared" ref="L46" si="616">AC46*100</f>
        <v>83.069976234510875</v>
      </c>
      <c r="M46" s="415">
        <f t="shared" ref="M46" si="617">AD46*100</f>
        <v>3.5497813791554949</v>
      </c>
      <c r="N46" s="406">
        <f t="shared" ref="N46" si="618">AE46*100</f>
        <v>7.6575645559304268</v>
      </c>
      <c r="O46" s="406">
        <f t="shared" ref="O46" si="619">AF46*100</f>
        <v>7.2389384930287761</v>
      </c>
      <c r="P46" s="406">
        <f t="shared" ref="P46" si="620">AG46*100</f>
        <v>-0.16742982302015724</v>
      </c>
      <c r="Q46" s="406">
        <f t="shared" ref="Q46" si="621">AH46*100</f>
        <v>-1.3488308396054312</v>
      </c>
      <c r="R46" s="406">
        <f t="shared" ref="R46" si="622">AI46*100</f>
        <v>99.999999999999986</v>
      </c>
      <c r="S46" s="408"/>
      <c r="T46" s="509">
        <v>-1.7203325540210896E-3</v>
      </c>
      <c r="U46" s="509">
        <v>-7.3513978732571807E-5</v>
      </c>
      <c r="V46" s="509">
        <v>-1.5858386130863358E-4</v>
      </c>
      <c r="W46" s="509">
        <v>-1.4991435065488915E-4</v>
      </c>
      <c r="X46" s="509">
        <v>3.4673776027385436E-6</v>
      </c>
      <c r="Y46" s="509">
        <v>2.7933529157274651E-5</v>
      </c>
      <c r="Z46" s="509">
        <v>-2.0709438379571711E-3</v>
      </c>
      <c r="AA46" s="509">
        <v>-2.0709438379570748E-3</v>
      </c>
      <c r="AC46" s="509">
        <v>0.83069976234510878</v>
      </c>
      <c r="AD46" s="509">
        <v>3.549781379155495E-2</v>
      </c>
      <c r="AE46" s="509">
        <v>7.6575645559304267E-2</v>
      </c>
      <c r="AF46" s="509">
        <v>7.2389384930287765E-2</v>
      </c>
      <c r="AG46" s="509">
        <v>-1.6742982302015725E-3</v>
      </c>
      <c r="AH46" s="509">
        <v>-1.3488308396054312E-2</v>
      </c>
      <c r="AI46" s="509">
        <v>0.99999999999999989</v>
      </c>
    </row>
    <row r="47" spans="1:35">
      <c r="A47" s="17">
        <v>202108</v>
      </c>
      <c r="B47" s="408">
        <f t="shared" ref="B47" si="623">T47*100</f>
        <v>-0.15419758947603227</v>
      </c>
      <c r="C47" s="412">
        <f t="shared" ref="C47" si="624">U47*100</f>
        <v>-1.465695645043401E-2</v>
      </c>
      <c r="D47" s="408">
        <f t="shared" ref="D47" si="625">V47*100</f>
        <v>-2.4391915558935794E-2</v>
      </c>
      <c r="E47" s="408">
        <f t="shared" ref="E47" si="626">W47*100</f>
        <v>-1.7204953862847101E-2</v>
      </c>
      <c r="F47" s="408">
        <f t="shared" ref="F47" si="627">X47*100</f>
        <v>1.772390640453184E-3</v>
      </c>
      <c r="G47" s="408">
        <f t="shared" ref="G47" si="628">Y47*100</f>
        <v>2.2870726374233478E-3</v>
      </c>
      <c r="H47" s="408">
        <f t="shared" ref="H47" si="629">Z47*100</f>
        <v>-0.20639195207037259</v>
      </c>
      <c r="I47" s="408">
        <f t="shared" ref="I47" si="630">AA47*100</f>
        <v>-0.20639195207038241</v>
      </c>
      <c r="K47" s="17">
        <v>202108</v>
      </c>
      <c r="L47" s="406">
        <f t="shared" ref="L47" si="631">AC47*100</f>
        <v>74.711047562288741</v>
      </c>
      <c r="M47" s="415">
        <f t="shared" ref="M47" si="632">AD47*100</f>
        <v>7.1015154919589554</v>
      </c>
      <c r="N47" s="406">
        <f t="shared" ref="N47" si="633">AE47*100</f>
        <v>11.818249362077347</v>
      </c>
      <c r="O47" s="406">
        <f t="shared" ref="O47" si="634">AF47*100</f>
        <v>8.3360584995004068</v>
      </c>
      <c r="P47" s="406">
        <f t="shared" ref="P47" si="635">AG47*100</f>
        <v>-0.85874987986394924</v>
      </c>
      <c r="Q47" s="406">
        <f t="shared" ref="Q47" si="636">AH47*100</f>
        <v>-1.1081210359614866</v>
      </c>
      <c r="R47" s="406">
        <f t="shared" ref="R47" si="637">AI47*100</f>
        <v>100.00000000000003</v>
      </c>
      <c r="S47" s="408"/>
      <c r="T47" s="509">
        <v>-1.5419758947603226E-3</v>
      </c>
      <c r="U47" s="509">
        <v>-1.4656956450434009E-4</v>
      </c>
      <c r="V47" s="509">
        <v>-2.4391915558935793E-4</v>
      </c>
      <c r="W47" s="509">
        <v>-1.72049538628471E-4</v>
      </c>
      <c r="X47" s="509">
        <v>1.7723906404531841E-5</v>
      </c>
      <c r="Y47" s="509">
        <v>2.2870726374233477E-5</v>
      </c>
      <c r="Z47" s="509">
        <v>-2.0639195207037258E-3</v>
      </c>
      <c r="AA47" s="509">
        <v>-2.0639195207038242E-3</v>
      </c>
      <c r="AC47" s="509">
        <v>0.74711047562288746</v>
      </c>
      <c r="AD47" s="509">
        <v>7.1015154919589554E-2</v>
      </c>
      <c r="AE47" s="509">
        <v>0.11818249362077347</v>
      </c>
      <c r="AF47" s="509">
        <v>8.3360584995004067E-2</v>
      </c>
      <c r="AG47" s="509">
        <v>-8.587498798639492E-3</v>
      </c>
      <c r="AH47" s="509">
        <v>-1.1081210359614867E-2</v>
      </c>
      <c r="AI47" s="509">
        <v>1.0000000000000002</v>
      </c>
    </row>
    <row r="48" spans="1:35">
      <c r="A48" s="17">
        <v>202109</v>
      </c>
      <c r="B48" s="408">
        <f t="shared" ref="B48" si="638">T48*100</f>
        <v>-0.10001503842939105</v>
      </c>
      <c r="C48" s="412">
        <f t="shared" ref="C48" si="639">U48*100</f>
        <v>-7.0076583844860948E-3</v>
      </c>
      <c r="D48" s="408">
        <f t="shared" ref="D48" si="640">V48*100</f>
        <v>-2.1614905399200107E-2</v>
      </c>
      <c r="E48" s="408">
        <f t="shared" ref="E48" si="641">W48*100</f>
        <v>-9.9865136057487817E-3</v>
      </c>
      <c r="F48" s="408">
        <f t="shared" ref="F48" si="642">X48*100</f>
        <v>4.9987347479016862E-3</v>
      </c>
      <c r="G48" s="408">
        <f t="shared" ref="G48" si="643">Y48*100</f>
        <v>3.251882346116162E-3</v>
      </c>
      <c r="H48" s="408">
        <f t="shared" ref="H48" si="644">Z48*100</f>
        <v>-0.13037349872480816</v>
      </c>
      <c r="I48" s="408">
        <f t="shared" ref="I48" si="645">AA48*100</f>
        <v>-0.13037349872479911</v>
      </c>
      <c r="K48" s="17">
        <v>202109</v>
      </c>
      <c r="L48" s="406">
        <f t="shared" ref="L48" si="646">AC48*100</f>
        <v>76.714239786187193</v>
      </c>
      <c r="M48" s="415">
        <f t="shared" ref="M48" si="647">AD48*100</f>
        <v>5.3750635313376307</v>
      </c>
      <c r="N48" s="406">
        <f t="shared" ref="N48" si="648">AE48*100</f>
        <v>16.579217103642176</v>
      </c>
      <c r="O48" s="406">
        <f t="shared" ref="O48" si="649">AF48*100</f>
        <v>7.6599260612222064</v>
      </c>
      <c r="P48" s="406">
        <f t="shared" ref="P48" si="650">AG48*100</f>
        <v>-3.8341647626201967</v>
      </c>
      <c r="Q48" s="406">
        <f t="shared" ref="Q48" si="651">AH48*100</f>
        <v>-2.4942817197690013</v>
      </c>
      <c r="R48" s="406">
        <f t="shared" ref="R48" si="652">AI48*100</f>
        <v>100.00000000000003</v>
      </c>
      <c r="S48" s="408"/>
      <c r="T48" s="509">
        <v>-1.0001503842939105E-3</v>
      </c>
      <c r="U48" s="509">
        <v>-7.0076583844860951E-5</v>
      </c>
      <c r="V48" s="509">
        <v>-2.1614905399200109E-4</v>
      </c>
      <c r="W48" s="509">
        <v>-9.986513605748782E-5</v>
      </c>
      <c r="X48" s="509">
        <v>4.9987347479016861E-5</v>
      </c>
      <c r="Y48" s="509">
        <v>3.251882346116162E-5</v>
      </c>
      <c r="Z48" s="509">
        <v>-1.3037349872480816E-3</v>
      </c>
      <c r="AA48" s="509">
        <v>-1.3037349872479912E-3</v>
      </c>
      <c r="AC48" s="509">
        <v>0.76714239786187199</v>
      </c>
      <c r="AD48" s="509">
        <v>5.3750635313376309E-2</v>
      </c>
      <c r="AE48" s="509">
        <v>0.16579217103642174</v>
      </c>
      <c r="AF48" s="509">
        <v>7.6599260612222067E-2</v>
      </c>
      <c r="AG48" s="509">
        <v>-3.8341647626201965E-2</v>
      </c>
      <c r="AH48" s="509">
        <v>-2.4942817197690013E-2</v>
      </c>
      <c r="AI48" s="509">
        <v>1.0000000000000002</v>
      </c>
    </row>
    <row r="49" spans="1:35">
      <c r="A49" s="17">
        <v>202110</v>
      </c>
      <c r="B49" s="408">
        <f t="shared" ref="B49" si="653">T49*100</f>
        <v>-1.6910870148930432E-2</v>
      </c>
      <c r="C49" s="412">
        <f t="shared" ref="C49" si="654">U49*100</f>
        <v>1.3321303693294442E-2</v>
      </c>
      <c r="D49" s="408">
        <f t="shared" ref="D49" si="655">V49*100</f>
        <v>-8.3723902330869165E-3</v>
      </c>
      <c r="E49" s="408">
        <f t="shared" ref="E49" si="656">W49*100</f>
        <v>5.011575991664058E-3</v>
      </c>
      <c r="F49" s="408">
        <f t="shared" ref="F49" si="657">X49*100</f>
        <v>8.7880823304246972E-3</v>
      </c>
      <c r="G49" s="408">
        <f t="shared" ref="G49" si="658">Y49*100</f>
        <v>5.44782759725807E-3</v>
      </c>
      <c r="H49" s="408">
        <f t="shared" ref="H49" si="659">Z49*100</f>
        <v>7.2855292306239182E-3</v>
      </c>
      <c r="I49" s="408">
        <f t="shared" ref="I49" si="660">AA49*100</f>
        <v>7.285529230613738E-3</v>
      </c>
      <c r="K49" s="17">
        <v>202110</v>
      </c>
      <c r="L49" s="406">
        <f t="shared" ref="L49" si="661">AC49*100</f>
        <v>-232.11587811421376</v>
      </c>
      <c r="M49" s="415">
        <f t="shared" ref="M49" si="662">AD49*100</f>
        <v>182.84606747989989</v>
      </c>
      <c r="N49" s="406">
        <f t="shared" ref="N49" si="663">AE49*100</f>
        <v>-114.91807894880853</v>
      </c>
      <c r="O49" s="406">
        <f t="shared" ref="O49" si="664">AF49*100</f>
        <v>68.788084338450673</v>
      </c>
      <c r="P49" s="406">
        <f t="shared" ref="P49" si="665">AG49*100</f>
        <v>120.62380167915548</v>
      </c>
      <c r="Q49" s="406">
        <f t="shared" ref="Q49" si="666">AH49*100</f>
        <v>74.776003565516262</v>
      </c>
      <c r="R49" s="406">
        <f t="shared" ref="R49" si="667">AI49*100</f>
        <v>100</v>
      </c>
      <c r="S49" s="408"/>
      <c r="T49" s="509">
        <v>-1.6910870148930432E-4</v>
      </c>
      <c r="U49" s="509">
        <v>1.3321303693294441E-4</v>
      </c>
      <c r="V49" s="509">
        <v>-8.372390233086916E-5</v>
      </c>
      <c r="W49" s="509">
        <v>5.0115759916640577E-5</v>
      </c>
      <c r="X49" s="509">
        <v>8.7880823304246967E-5</v>
      </c>
      <c r="Y49" s="509">
        <v>5.4478275972580701E-5</v>
      </c>
      <c r="Z49" s="509">
        <v>7.2855292306239184E-5</v>
      </c>
      <c r="AA49" s="509">
        <v>7.2855292306137377E-5</v>
      </c>
      <c r="AC49" s="509">
        <v>-2.3211587811421377</v>
      </c>
      <c r="AD49" s="509">
        <v>1.8284606747989989</v>
      </c>
      <c r="AE49" s="509">
        <v>-1.1491807894880852</v>
      </c>
      <c r="AF49" s="509">
        <v>0.68788084338450672</v>
      </c>
      <c r="AG49" s="509">
        <v>1.2062380167915547</v>
      </c>
      <c r="AH49" s="509">
        <v>0.74776003565516258</v>
      </c>
      <c r="AI49" s="509">
        <v>1</v>
      </c>
    </row>
    <row r="50" spans="1:35">
      <c r="A50" s="17">
        <v>202111</v>
      </c>
      <c r="B50" s="408">
        <f t="shared" ref="B50" si="668">T50*100</f>
        <v>4.8707336069870308E-2</v>
      </c>
      <c r="C50" s="412">
        <f t="shared" ref="C50" si="669">U50*100</f>
        <v>3.6550180123180717E-2</v>
      </c>
      <c r="D50" s="408">
        <f t="shared" ref="D50" si="670">V50*100</f>
        <v>7.5688059157467073E-3</v>
      </c>
      <c r="E50" s="408">
        <f t="shared" ref="E50" si="671">W50*100</f>
        <v>1.689922849439722E-2</v>
      </c>
      <c r="F50" s="408">
        <f t="shared" ref="F50" si="672">X50*100</f>
        <v>1.1350860366598317E-2</v>
      </c>
      <c r="G50" s="408">
        <f t="shared" ref="G50" si="673">Y50*100</f>
        <v>7.2722238792731425E-3</v>
      </c>
      <c r="H50" s="408">
        <f t="shared" ref="H50" si="674">Z50*100</f>
        <v>0.12834863484906639</v>
      </c>
      <c r="I50" s="408">
        <f t="shared" ref="I50" si="675">AA50*100</f>
        <v>0.12834863484906536</v>
      </c>
      <c r="K50" s="17">
        <v>202111</v>
      </c>
      <c r="L50" s="406">
        <f t="shared" ref="L50" si="676">AC50*100</f>
        <v>37.949243579527334</v>
      </c>
      <c r="M50" s="415">
        <f t="shared" ref="M50" si="677">AD50*100</f>
        <v>28.477264418248371</v>
      </c>
      <c r="N50" s="406">
        <f t="shared" ref="N50" si="678">AE50*100</f>
        <v>5.8970677207804858</v>
      </c>
      <c r="O50" s="406">
        <f t="shared" ref="O50" si="679">AF50*100</f>
        <v>13.166660100647064</v>
      </c>
      <c r="P50" s="406">
        <f t="shared" ref="P50" si="680">AG50*100</f>
        <v>8.8437717938695179</v>
      </c>
      <c r="Q50" s="406">
        <f t="shared" ref="Q50" si="681">AH50*100</f>
        <v>5.6659923869272388</v>
      </c>
      <c r="R50" s="406">
        <f t="shared" ref="R50" si="682">AI50*100</f>
        <v>100</v>
      </c>
      <c r="S50" s="408"/>
      <c r="T50" s="509">
        <v>4.8707336069870309E-4</v>
      </c>
      <c r="U50" s="509">
        <v>3.6550180123180715E-4</v>
      </c>
      <c r="V50" s="509">
        <v>7.5688059157467076E-5</v>
      </c>
      <c r="W50" s="509">
        <v>1.689922849439722E-4</v>
      </c>
      <c r="X50" s="509">
        <v>1.1350860366598317E-4</v>
      </c>
      <c r="Y50" s="509">
        <v>7.2722238792731424E-5</v>
      </c>
      <c r="Z50" s="509">
        <v>1.283486348490664E-3</v>
      </c>
      <c r="AA50" s="509">
        <v>1.2834863484906536E-3</v>
      </c>
      <c r="AC50" s="509">
        <v>0.37949243579527331</v>
      </c>
      <c r="AD50" s="509">
        <v>0.28477264418248371</v>
      </c>
      <c r="AE50" s="509">
        <v>5.8970677207804856E-2</v>
      </c>
      <c r="AF50" s="509">
        <v>0.13166660100647065</v>
      </c>
      <c r="AG50" s="509">
        <v>8.8437717938695176E-2</v>
      </c>
      <c r="AH50" s="509">
        <v>5.6659923869272384E-2</v>
      </c>
      <c r="AI50" s="509">
        <v>1</v>
      </c>
    </row>
    <row r="51" spans="1:35">
      <c r="A51" s="402">
        <v>202112</v>
      </c>
      <c r="B51" s="408">
        <f t="shared" ref="B51" si="683">T51*100</f>
        <v>5.8005062745072715E-2</v>
      </c>
      <c r="C51" s="412">
        <f t="shared" ref="C51" si="684">U51*100</f>
        <v>5.1920597010749379E-2</v>
      </c>
      <c r="D51" s="408">
        <f t="shared" ref="D51" si="685">V51*100</f>
        <v>1.6532588367255026E-2</v>
      </c>
      <c r="E51" s="408">
        <f t="shared" ref="E51" si="686">W51*100</f>
        <v>2.4930078005349136E-2</v>
      </c>
      <c r="F51" s="408">
        <f t="shared" ref="F51" si="687">X51*100</f>
        <v>1.2080412048105487E-2</v>
      </c>
      <c r="G51" s="408">
        <f t="shared" ref="G51" si="688">Y51*100</f>
        <v>7.8487390717477609E-3</v>
      </c>
      <c r="H51" s="408">
        <f t="shared" ref="H51" si="689">Z51*100</f>
        <v>0.1713174772482795</v>
      </c>
      <c r="I51" s="408">
        <f t="shared" ref="I51" si="690">AA51*100</f>
        <v>0.17131747724828073</v>
      </c>
      <c r="K51" s="17">
        <v>202112</v>
      </c>
      <c r="L51" s="406">
        <f t="shared" ref="L51" si="691">AC51*100</f>
        <v>33.858228405388942</v>
      </c>
      <c r="M51" s="415">
        <f t="shared" ref="M51" si="692">AD51*100</f>
        <v>30.306655132158038</v>
      </c>
      <c r="N51" s="406">
        <f t="shared" ref="N51" si="693">AE51*100</f>
        <v>9.6502637283733765</v>
      </c>
      <c r="O51" s="406">
        <f t="shared" ref="O51" si="694">AF51*100</f>
        <v>14.551975902154782</v>
      </c>
      <c r="P51" s="406">
        <f t="shared" ref="P51" si="695">AG51*100</f>
        <v>7.0514767332220964</v>
      </c>
      <c r="Q51" s="406">
        <f t="shared" ref="Q51" si="696">AH51*100</f>
        <v>4.5814000987027637</v>
      </c>
      <c r="R51" s="406">
        <f t="shared" ref="R51" si="697">AI51*100</f>
        <v>100</v>
      </c>
      <c r="S51" s="408"/>
      <c r="T51" s="510">
        <v>5.8005062745072715E-4</v>
      </c>
      <c r="U51" s="510">
        <v>5.1920597010749381E-4</v>
      </c>
      <c r="V51" s="510">
        <v>1.6532588367255027E-4</v>
      </c>
      <c r="W51" s="510">
        <v>2.4930078005349135E-4</v>
      </c>
      <c r="X51" s="510">
        <v>1.2080412048105488E-4</v>
      </c>
      <c r="Y51" s="510">
        <v>7.8487390717477614E-5</v>
      </c>
      <c r="Z51" s="510">
        <v>1.713174772482795E-3</v>
      </c>
      <c r="AA51" s="510">
        <v>1.7131747724828071E-3</v>
      </c>
      <c r="AC51" s="510">
        <v>0.33858228405388946</v>
      </c>
      <c r="AD51" s="510">
        <v>0.30306655132158039</v>
      </c>
      <c r="AE51" s="510">
        <v>9.6502637283733761E-2</v>
      </c>
      <c r="AF51" s="510">
        <v>0.14551975902154782</v>
      </c>
      <c r="AG51" s="510">
        <v>7.0514767332220965E-2</v>
      </c>
      <c r="AH51" s="510">
        <v>4.5814000987027634E-2</v>
      </c>
      <c r="AI51" s="510">
        <v>1</v>
      </c>
    </row>
    <row r="52" spans="1:35">
      <c r="A52" s="404">
        <v>202201</v>
      </c>
      <c r="B52" s="409">
        <f t="shared" ref="B52" si="698">T52*100</f>
        <v>5.7592161649101643E-2</v>
      </c>
      <c r="C52" s="413">
        <f t="shared" ref="C52" si="699">U52*100</f>
        <v>6.5329504192113655E-2</v>
      </c>
      <c r="D52" s="409">
        <f t="shared" ref="D52" si="700">V52*100</f>
        <v>2.5369821326452383E-2</v>
      </c>
      <c r="E52" s="409">
        <f t="shared" ref="E52" si="701">W52*100</f>
        <v>3.1696077173100572E-2</v>
      </c>
      <c r="F52" s="409">
        <f t="shared" ref="F52" si="702">X52*100</f>
        <v>1.3230081581173343E-2</v>
      </c>
      <c r="G52" s="409">
        <f t="shared" ref="G52" si="703">Y52*100</f>
        <v>9.5757342559830289E-3</v>
      </c>
      <c r="H52" s="409">
        <f t="shared" ref="H52" si="704">Z52*100</f>
        <v>0.20279338017792464</v>
      </c>
      <c r="I52" s="409">
        <f t="shared" ref="I52" si="705">AA52*100</f>
        <v>0.20279338017792342</v>
      </c>
      <c r="K52" s="404">
        <v>202201</v>
      </c>
      <c r="L52" s="405">
        <f t="shared" ref="L52:L59" si="706">AC52*100</f>
        <v>28.399428816942674</v>
      </c>
      <c r="M52" s="417">
        <f t="shared" ref="M52:M59" si="707">AD52*100</f>
        <v>32.21481102331623</v>
      </c>
      <c r="N52" s="405">
        <f t="shared" ref="N52:N59" si="708">AE52*100</f>
        <v>12.510182188488445</v>
      </c>
      <c r="O52" s="405">
        <f t="shared" ref="O52:O59" si="709">AF52*100</f>
        <v>15.629739563141271</v>
      </c>
      <c r="P52" s="405">
        <f t="shared" ref="P52:P59" si="710">AG52*100</f>
        <v>6.5239218210997221</v>
      </c>
      <c r="Q52" s="405">
        <f t="shared" ref="Q52:Q59" si="711">AH52*100</f>
        <v>4.7219165870116546</v>
      </c>
      <c r="R52" s="405">
        <f t="shared" ref="R52:R59" si="712">AI52*100</f>
        <v>100</v>
      </c>
      <c r="S52" s="408"/>
      <c r="T52" s="509">
        <v>5.759216164910164E-4</v>
      </c>
      <c r="U52" s="509">
        <v>6.5329504192113651E-4</v>
      </c>
      <c r="V52" s="509">
        <v>2.5369821326452383E-4</v>
      </c>
      <c r="W52" s="509">
        <v>3.1696077173100573E-4</v>
      </c>
      <c r="X52" s="509">
        <v>1.3230081581173343E-4</v>
      </c>
      <c r="Y52" s="509">
        <v>9.5757342559830286E-5</v>
      </c>
      <c r="Z52" s="509">
        <v>2.0279338017792463E-3</v>
      </c>
      <c r="AA52" s="509">
        <v>2.0279338017792341E-3</v>
      </c>
      <c r="AC52" s="509">
        <v>0.28399428816942673</v>
      </c>
      <c r="AD52" s="509">
        <v>0.32214811023316231</v>
      </c>
      <c r="AE52" s="509">
        <v>0.12510182188488445</v>
      </c>
      <c r="AF52" s="509">
        <v>0.15629739563141271</v>
      </c>
      <c r="AG52" s="509">
        <v>6.5239218210997221E-2</v>
      </c>
      <c r="AH52" s="509">
        <v>4.7219165870116549E-2</v>
      </c>
      <c r="AI52" s="509">
        <v>1</v>
      </c>
    </row>
    <row r="53" spans="1:35">
      <c r="A53" s="17">
        <v>202202</v>
      </c>
      <c r="B53" s="408">
        <f t="shared" ref="B53" si="713">T53*100</f>
        <v>3.0754593332130917E-2</v>
      </c>
      <c r="C53" s="412">
        <f t="shared" ref="C53" si="714">U53*100</f>
        <v>6.4597639915587646E-2</v>
      </c>
      <c r="D53" s="408">
        <f t="shared" ref="D53" si="715">V53*100</f>
        <v>2.6783973265424393E-2</v>
      </c>
      <c r="E53" s="408">
        <f t="shared" ref="E53" si="716">W53*100</f>
        <v>3.1514060711090974E-2</v>
      </c>
      <c r="F53" s="408">
        <f t="shared" ref="F53" si="717">X53*100</f>
        <v>1.3463346473686312E-2</v>
      </c>
      <c r="G53" s="408">
        <f t="shared" ref="G53" si="718">Y53*100</f>
        <v>9.0972949972590814E-3</v>
      </c>
      <c r="H53" s="408">
        <f t="shared" ref="H53" si="719">Z53*100</f>
        <v>0.1762109086951793</v>
      </c>
      <c r="I53" s="408">
        <f t="shared" ref="I53" si="720">AA53*100</f>
        <v>0.17621090869517833</v>
      </c>
      <c r="K53" s="17">
        <v>202202</v>
      </c>
      <c r="L53" s="406">
        <f t="shared" si="706"/>
        <v>17.453285701699745</v>
      </c>
      <c r="M53" s="415">
        <f t="shared" si="707"/>
        <v>36.659274044907576</v>
      </c>
      <c r="N53" s="406">
        <f t="shared" si="708"/>
        <v>15.199951843933224</v>
      </c>
      <c r="O53" s="406">
        <f t="shared" si="709"/>
        <v>17.884284772406446</v>
      </c>
      <c r="P53" s="406">
        <f t="shared" si="710"/>
        <v>7.6404727569824029</v>
      </c>
      <c r="Q53" s="406">
        <f t="shared" si="711"/>
        <v>5.1627308800706286</v>
      </c>
      <c r="R53" s="406">
        <f t="shared" si="712"/>
        <v>100</v>
      </c>
      <c r="S53" s="408"/>
      <c r="T53" s="509">
        <v>3.0754593332130918E-4</v>
      </c>
      <c r="U53" s="509">
        <v>6.4597639915587647E-4</v>
      </c>
      <c r="V53" s="509">
        <v>2.6783973265424394E-4</v>
      </c>
      <c r="W53" s="509">
        <v>3.1514060711090977E-4</v>
      </c>
      <c r="X53" s="509">
        <v>1.3463346473686311E-4</v>
      </c>
      <c r="Y53" s="509">
        <v>9.0972949972590808E-5</v>
      </c>
      <c r="Z53" s="509">
        <v>1.762109086951793E-3</v>
      </c>
      <c r="AA53" s="509">
        <v>1.7621090869517834E-3</v>
      </c>
      <c r="AC53" s="509">
        <v>0.17453285701699744</v>
      </c>
      <c r="AD53" s="509">
        <v>0.36659274044907575</v>
      </c>
      <c r="AE53" s="509">
        <v>0.15199951843933224</v>
      </c>
      <c r="AF53" s="509">
        <v>0.17884284772406445</v>
      </c>
      <c r="AG53" s="509">
        <v>7.6404727569824027E-2</v>
      </c>
      <c r="AH53" s="509">
        <v>5.1627308800706283E-2</v>
      </c>
      <c r="AI53" s="509">
        <v>1</v>
      </c>
    </row>
    <row r="54" spans="1:35">
      <c r="A54" s="17">
        <v>202203</v>
      </c>
      <c r="B54" s="408">
        <f t="shared" ref="B54" si="721">T54*100</f>
        <v>2.5580092422545771E-2</v>
      </c>
      <c r="C54" s="412">
        <f t="shared" ref="C54" si="722">U54*100</f>
        <v>6.3828381134728759E-2</v>
      </c>
      <c r="D54" s="408">
        <f t="shared" ref="D54" si="723">V54*100</f>
        <v>2.6181065152150115E-2</v>
      </c>
      <c r="E54" s="408">
        <f t="shared" ref="E54" si="724">W54*100</f>
        <v>2.6037851725312366E-2</v>
      </c>
      <c r="F54" s="408">
        <f t="shared" ref="F54" si="725">X54*100</f>
        <v>1.4850298479911929E-2</v>
      </c>
      <c r="G54" s="408">
        <f t="shared" ref="G54" si="726">Y54*100</f>
        <v>1.0400456152927054E-2</v>
      </c>
      <c r="H54" s="408">
        <f t="shared" ref="H54" si="727">Z54*100</f>
        <v>0.16687814506757601</v>
      </c>
      <c r="I54" s="408">
        <f t="shared" ref="I54" si="728">AA54*100</f>
        <v>0.16687814506758791</v>
      </c>
      <c r="K54" s="17">
        <v>202203</v>
      </c>
      <c r="L54" s="406">
        <f t="shared" si="706"/>
        <v>15.328605439728079</v>
      </c>
      <c r="M54" s="415">
        <f t="shared" si="707"/>
        <v>38.248496295834279</v>
      </c>
      <c r="N54" s="406">
        <f t="shared" si="708"/>
        <v>15.688732123399559</v>
      </c>
      <c r="O54" s="406">
        <f t="shared" si="709"/>
        <v>15.602912960692692</v>
      </c>
      <c r="P54" s="406">
        <f t="shared" si="710"/>
        <v>8.8988875528898159</v>
      </c>
      <c r="Q54" s="406">
        <f t="shared" si="711"/>
        <v>6.2323656274555734</v>
      </c>
      <c r="R54" s="406">
        <f t="shared" si="712"/>
        <v>100</v>
      </c>
      <c r="S54" s="408"/>
      <c r="T54" s="509">
        <v>2.5580092422545771E-4</v>
      </c>
      <c r="U54" s="509">
        <v>6.3828381134728755E-4</v>
      </c>
      <c r="V54" s="509">
        <v>2.6181065152150115E-4</v>
      </c>
      <c r="W54" s="509">
        <v>2.6037851725312365E-4</v>
      </c>
      <c r="X54" s="509">
        <v>1.485029847991193E-4</v>
      </c>
      <c r="Y54" s="509">
        <v>1.0400456152927054E-4</v>
      </c>
      <c r="Z54" s="509">
        <v>1.66878145067576E-3</v>
      </c>
      <c r="AA54" s="509">
        <v>1.668781450675879E-3</v>
      </c>
      <c r="AC54" s="509">
        <v>0.1532860543972808</v>
      </c>
      <c r="AD54" s="509">
        <v>0.38248496295834278</v>
      </c>
      <c r="AE54" s="509">
        <v>0.1568873212339956</v>
      </c>
      <c r="AF54" s="509">
        <v>0.15602912960692691</v>
      </c>
      <c r="AG54" s="509">
        <v>8.8988875528898156E-2</v>
      </c>
      <c r="AH54" s="509">
        <v>6.232365627455573E-2</v>
      </c>
      <c r="AI54" s="509">
        <v>1</v>
      </c>
    </row>
    <row r="55" spans="1:35">
      <c r="A55" s="17">
        <v>202204</v>
      </c>
      <c r="B55" s="408">
        <f t="shared" ref="B55" si="729">T55*100</f>
        <v>3.6942224840281809E-3</v>
      </c>
      <c r="C55" s="412">
        <f t="shared" ref="C55" si="730">U55*100</f>
        <v>5.0961547877388699E-2</v>
      </c>
      <c r="D55" s="408">
        <f t="shared" ref="D55" si="731">V55*100</f>
        <v>1.6112899293664606E-2</v>
      </c>
      <c r="E55" s="408">
        <f t="shared" ref="E55" si="732">W55*100</f>
        <v>1.7469680233485534E-2</v>
      </c>
      <c r="F55" s="408">
        <f t="shared" ref="F55" si="733">X55*100</f>
        <v>1.1911132107133404E-2</v>
      </c>
      <c r="G55" s="408">
        <f t="shared" ref="G55" si="734">Y55*100</f>
        <v>7.5826470321036692E-3</v>
      </c>
      <c r="H55" s="408">
        <f t="shared" ref="H55" si="735">Z55*100</f>
        <v>0.1077321290278041</v>
      </c>
      <c r="I55" s="408">
        <f t="shared" ref="I55" si="736">AA55*100</f>
        <v>0.10773212902780033</v>
      </c>
      <c r="K55" s="17">
        <v>202204</v>
      </c>
      <c r="L55" s="406">
        <f t="shared" si="706"/>
        <v>3.4290814795600628</v>
      </c>
      <c r="M55" s="415">
        <f t="shared" si="707"/>
        <v>47.303945756271339</v>
      </c>
      <c r="N55" s="406">
        <f t="shared" si="708"/>
        <v>14.956447476783923</v>
      </c>
      <c r="O55" s="406">
        <f t="shared" si="709"/>
        <v>16.215849803707918</v>
      </c>
      <c r="P55" s="406">
        <f t="shared" si="710"/>
        <v>11.056248692587626</v>
      </c>
      <c r="Q55" s="406">
        <f t="shared" si="711"/>
        <v>7.0384267910891269</v>
      </c>
      <c r="R55" s="406">
        <f t="shared" si="712"/>
        <v>99.999999999999986</v>
      </c>
      <c r="S55" s="408"/>
      <c r="T55" s="509">
        <v>3.6942224840281809E-5</v>
      </c>
      <c r="U55" s="509">
        <v>5.0961547877388701E-4</v>
      </c>
      <c r="V55" s="509">
        <v>1.6112899293664606E-4</v>
      </c>
      <c r="W55" s="509">
        <v>1.7469680233485533E-4</v>
      </c>
      <c r="X55" s="509">
        <v>1.1911132107133405E-4</v>
      </c>
      <c r="Y55" s="509">
        <v>7.5826470321036689E-5</v>
      </c>
      <c r="Z55" s="509">
        <v>1.077321290278041E-3</v>
      </c>
      <c r="AA55" s="509">
        <v>1.0773212902780032E-3</v>
      </c>
      <c r="AC55" s="509">
        <v>3.429081479560063E-2</v>
      </c>
      <c r="AD55" s="509">
        <v>0.47303945756271343</v>
      </c>
      <c r="AE55" s="509">
        <v>0.14956447476783924</v>
      </c>
      <c r="AF55" s="509">
        <v>0.16215849803707919</v>
      </c>
      <c r="AG55" s="509">
        <v>0.11056248692587627</v>
      </c>
      <c r="AH55" s="509">
        <v>7.0384267910891266E-2</v>
      </c>
      <c r="AI55" s="509">
        <v>0.99999999999999989</v>
      </c>
    </row>
    <row r="56" spans="1:35">
      <c r="A56" s="17">
        <v>202205</v>
      </c>
      <c r="B56" s="408">
        <f t="shared" ref="B56" si="737">T56*100</f>
        <v>-2.2479346335150144E-2</v>
      </c>
      <c r="C56" s="412">
        <f t="shared" ref="C56" si="738">U56*100</f>
        <v>3.3568533849733594E-2</v>
      </c>
      <c r="D56" s="408">
        <f t="shared" ref="D56" si="739">V56*100</f>
        <v>6.0016065568721357E-3</v>
      </c>
      <c r="E56" s="408">
        <f t="shared" ref="E56" si="740">W56*100</f>
        <v>7.6038851776862662E-3</v>
      </c>
      <c r="F56" s="408">
        <f t="shared" ref="F56" si="741">X56*100</f>
        <v>5.5645995768708748E-3</v>
      </c>
      <c r="G56" s="408">
        <f t="shared" ref="G56" si="742">Y56*100</f>
        <v>2.0629408773662483E-3</v>
      </c>
      <c r="H56" s="408">
        <f t="shared" ref="H56" si="743">Z56*100</f>
        <v>3.2322219703378972E-2</v>
      </c>
      <c r="I56" s="408">
        <f t="shared" ref="I56" si="744">AA56*100</f>
        <v>3.232221970337798E-2</v>
      </c>
      <c r="K56" s="17">
        <v>202205</v>
      </c>
      <c r="L56" s="406">
        <f t="shared" si="706"/>
        <v>-69.547656508256921</v>
      </c>
      <c r="M56" s="415">
        <f t="shared" si="707"/>
        <v>103.85590518779975</v>
      </c>
      <c r="N56" s="406">
        <f t="shared" si="708"/>
        <v>18.568051983894929</v>
      </c>
      <c r="O56" s="406">
        <f t="shared" si="709"/>
        <v>23.525256765986757</v>
      </c>
      <c r="P56" s="406">
        <f t="shared" si="710"/>
        <v>17.216019283134663</v>
      </c>
      <c r="Q56" s="406">
        <f t="shared" si="711"/>
        <v>6.3824232874408322</v>
      </c>
      <c r="R56" s="406">
        <f t="shared" si="712"/>
        <v>100.00000000000003</v>
      </c>
      <c r="S56" s="408"/>
      <c r="T56" s="509">
        <v>-2.2479346335150144E-4</v>
      </c>
      <c r="U56" s="509">
        <v>3.3568533849733591E-4</v>
      </c>
      <c r="V56" s="509">
        <v>6.001606556872136E-5</v>
      </c>
      <c r="W56" s="509">
        <v>7.6038851776862658E-5</v>
      </c>
      <c r="X56" s="509">
        <v>5.5645995768708748E-5</v>
      </c>
      <c r="Y56" s="509">
        <v>2.0629408773662484E-5</v>
      </c>
      <c r="Z56" s="509">
        <v>3.2322219703378969E-4</v>
      </c>
      <c r="AA56" s="509">
        <v>3.2322219703377983E-4</v>
      </c>
      <c r="AC56" s="509">
        <v>-0.69547656508256916</v>
      </c>
      <c r="AD56" s="509">
        <v>1.0385590518779975</v>
      </c>
      <c r="AE56" s="509">
        <v>0.18568051983894929</v>
      </c>
      <c r="AF56" s="509">
        <v>0.23525256765986757</v>
      </c>
      <c r="AG56" s="509">
        <v>0.17216019283134662</v>
      </c>
      <c r="AH56" s="509">
        <v>6.3824232874408318E-2</v>
      </c>
      <c r="AI56" s="509">
        <v>1.0000000000000002</v>
      </c>
    </row>
    <row r="57" spans="1:35">
      <c r="A57" s="17">
        <v>202206</v>
      </c>
      <c r="B57" s="408">
        <f t="shared" ref="B57:B58" si="745">T57*100</f>
        <v>-2.4427259150702416E-2</v>
      </c>
      <c r="C57" s="412">
        <f t="shared" ref="C57:C58" si="746">U57*100</f>
        <v>1.7331921367445085E-2</v>
      </c>
      <c r="D57" s="408">
        <f t="shared" ref="D57:D58" si="747">V57*100</f>
        <v>1.1017201358992439E-3</v>
      </c>
      <c r="E57" s="408">
        <f t="shared" ref="E57:E58" si="748">W57*100</f>
        <v>2.6008346609992632E-4</v>
      </c>
      <c r="F57" s="408">
        <f t="shared" ref="F57:F58" si="749">X57*100</f>
        <v>6.593629340894922E-4</v>
      </c>
      <c r="G57" s="408">
        <f t="shared" ref="G57:G58" si="750">Y57*100</f>
        <v>-3.1720620043540486E-3</v>
      </c>
      <c r="H57" s="408">
        <f t="shared" ref="H57:H58" si="751">Z57*100</f>
        <v>-8.246233251522718E-3</v>
      </c>
      <c r="I57" s="408">
        <f t="shared" ref="I57:I58" si="752">AA57*100</f>
        <v>-8.2462332515041755E-3</v>
      </c>
      <c r="K57" s="17">
        <v>202206</v>
      </c>
      <c r="L57" s="406">
        <f t="shared" si="706"/>
        <v>296.22323800011077</v>
      </c>
      <c r="M57" s="415">
        <f t="shared" si="707"/>
        <v>-210.17985835223178</v>
      </c>
      <c r="N57" s="406">
        <f t="shared" si="708"/>
        <v>-13.360283444514554</v>
      </c>
      <c r="O57" s="406">
        <f t="shared" si="709"/>
        <v>-3.153966886055525</v>
      </c>
      <c r="P57" s="406">
        <f t="shared" si="710"/>
        <v>-7.9959287347072889</v>
      </c>
      <c r="Q57" s="406">
        <f t="shared" si="711"/>
        <v>38.466799417398335</v>
      </c>
      <c r="R57" s="406">
        <f t="shared" si="712"/>
        <v>99.999999999999972</v>
      </c>
      <c r="S57" s="408"/>
      <c r="T57" s="509">
        <v>-2.4427259150702416E-4</v>
      </c>
      <c r="U57" s="509">
        <v>1.7331921367445084E-4</v>
      </c>
      <c r="V57" s="509">
        <v>1.1017201358992439E-5</v>
      </c>
      <c r="W57" s="509">
        <v>2.6008346609992635E-6</v>
      </c>
      <c r="X57" s="509">
        <v>6.5936293408949216E-6</v>
      </c>
      <c r="Y57" s="509">
        <v>-3.1720620043540486E-5</v>
      </c>
      <c r="Z57" s="509">
        <v>-8.2462332515227183E-5</v>
      </c>
      <c r="AA57" s="509">
        <v>-8.2462332515041757E-5</v>
      </c>
      <c r="AC57" s="509">
        <v>2.9622323800011077</v>
      </c>
      <c r="AD57" s="509">
        <v>-2.1017985835223176</v>
      </c>
      <c r="AE57" s="509">
        <v>-0.13360283444514554</v>
      </c>
      <c r="AF57" s="509">
        <v>-3.1539668860555252E-2</v>
      </c>
      <c r="AG57" s="509">
        <v>-7.9959287347072888E-2</v>
      </c>
      <c r="AH57" s="509">
        <v>0.38466799417398334</v>
      </c>
      <c r="AI57" s="509">
        <v>0.99999999999999967</v>
      </c>
    </row>
    <row r="58" spans="1:35">
      <c r="A58" s="17">
        <v>202207</v>
      </c>
      <c r="B58" s="408">
        <f t="shared" si="745"/>
        <v>-2.6814963370579321E-2</v>
      </c>
      <c r="C58" s="412">
        <f t="shared" si="746"/>
        <v>-1.6521832569264778E-2</v>
      </c>
      <c r="D58" s="408">
        <f t="shared" si="747"/>
        <v>-4.6815559277356309E-3</v>
      </c>
      <c r="E58" s="408">
        <f t="shared" si="748"/>
        <v>-6.8932282781196258E-3</v>
      </c>
      <c r="F58" s="408">
        <f t="shared" si="749"/>
        <v>-3.6670302796018442E-3</v>
      </c>
      <c r="G58" s="408">
        <f t="shared" si="750"/>
        <v>-8.4371326442299593E-3</v>
      </c>
      <c r="H58" s="408">
        <f t="shared" si="751"/>
        <v>-6.7015743069531161E-2</v>
      </c>
      <c r="I58" s="408">
        <f t="shared" si="752"/>
        <v>-6.701574306956723E-2</v>
      </c>
      <c r="K58" s="17">
        <v>202207</v>
      </c>
      <c r="L58" s="406">
        <f t="shared" si="706"/>
        <v>40.01293150291248</v>
      </c>
      <c r="M58" s="415">
        <f t="shared" si="707"/>
        <v>24.65365869646898</v>
      </c>
      <c r="N58" s="406">
        <f t="shared" si="708"/>
        <v>6.9857554558163351</v>
      </c>
      <c r="O58" s="406">
        <f t="shared" si="709"/>
        <v>10.285983505349872</v>
      </c>
      <c r="P58" s="406">
        <f t="shared" si="710"/>
        <v>5.4718937844159585</v>
      </c>
      <c r="Q58" s="406">
        <f t="shared" si="711"/>
        <v>12.589777055036366</v>
      </c>
      <c r="R58" s="406">
        <f t="shared" si="712"/>
        <v>99.999999999999986</v>
      </c>
      <c r="S58" s="408"/>
      <c r="T58" s="509">
        <v>-2.6814963370579321E-4</v>
      </c>
      <c r="U58" s="509">
        <v>-1.6521832569264778E-4</v>
      </c>
      <c r="V58" s="509">
        <v>-4.6815559277356311E-5</v>
      </c>
      <c r="W58" s="509">
        <v>-6.8932282781196256E-5</v>
      </c>
      <c r="X58" s="509">
        <v>-3.6670302796018442E-5</v>
      </c>
      <c r="Y58" s="509">
        <v>-8.4371326442299593E-5</v>
      </c>
      <c r="Z58" s="509">
        <v>-6.7015743069531166E-4</v>
      </c>
      <c r="AA58" s="509">
        <v>-6.7015743069567227E-4</v>
      </c>
      <c r="AC58" s="509">
        <v>0.4001293150291248</v>
      </c>
      <c r="AD58" s="509">
        <v>0.2465365869646898</v>
      </c>
      <c r="AE58" s="509">
        <v>6.9857554558163351E-2</v>
      </c>
      <c r="AF58" s="509">
        <v>0.10285983505349872</v>
      </c>
      <c r="AG58" s="509">
        <v>5.4718937844159585E-2</v>
      </c>
      <c r="AH58" s="509">
        <v>0.12589777055036366</v>
      </c>
      <c r="AI58" s="509">
        <v>0.99999999999999989</v>
      </c>
    </row>
    <row r="59" spans="1:35">
      <c r="A59" s="17">
        <v>202208</v>
      </c>
      <c r="B59" s="408">
        <f t="shared" ref="B59" si="753">T59*100</f>
        <v>-3.4535994542575728E-2</v>
      </c>
      <c r="C59" s="412">
        <f t="shared" ref="C59" si="754">U59*100</f>
        <v>-4.8703444239355326E-2</v>
      </c>
      <c r="D59" s="408">
        <f t="shared" ref="D59" si="755">V59*100</f>
        <v>-8.8044813540270293E-3</v>
      </c>
      <c r="E59" s="408">
        <f t="shared" ref="E59" si="756">W59*100</f>
        <v>-1.5282644295755448E-2</v>
      </c>
      <c r="F59" s="408">
        <f t="shared" ref="F59" si="757">X59*100</f>
        <v>-8.4076751527869097E-3</v>
      </c>
      <c r="G59" s="408">
        <f t="shared" ref="G59" si="758">Y59*100</f>
        <v>-1.3466474472699773E-2</v>
      </c>
      <c r="H59" s="408">
        <f t="shared" ref="H59" si="759">Z59*100</f>
        <v>-0.12920071405720021</v>
      </c>
      <c r="I59" s="408">
        <f t="shared" ref="I59" si="760">AA59*100</f>
        <v>-0.12920071405717745</v>
      </c>
      <c r="K59" s="17">
        <v>202208</v>
      </c>
      <c r="L59" s="406">
        <f t="shared" si="706"/>
        <v>26.730498197777624</v>
      </c>
      <c r="M59" s="415">
        <f t="shared" si="707"/>
        <v>37.695955935501381</v>
      </c>
      <c r="N59" s="406">
        <f t="shared" si="708"/>
        <v>6.8145763885864259</v>
      </c>
      <c r="O59" s="406">
        <f t="shared" si="709"/>
        <v>11.828606681685567</v>
      </c>
      <c r="P59" s="406">
        <f t="shared" si="710"/>
        <v>6.5074525432302437</v>
      </c>
      <c r="Q59" s="406">
        <f t="shared" si="711"/>
        <v>10.42291025321876</v>
      </c>
      <c r="R59" s="406">
        <f t="shared" si="712"/>
        <v>100</v>
      </c>
      <c r="S59" s="408"/>
      <c r="T59" s="509">
        <v>-3.4535994542575727E-4</v>
      </c>
      <c r="U59" s="509">
        <v>-4.8703444239355328E-4</v>
      </c>
      <c r="V59" s="509">
        <v>-8.8044813540270292E-5</v>
      </c>
      <c r="W59" s="509">
        <v>-1.5282644295755448E-4</v>
      </c>
      <c r="X59" s="509">
        <v>-8.4076751527869097E-5</v>
      </c>
      <c r="Y59" s="509">
        <v>-1.3466474472699773E-4</v>
      </c>
      <c r="Z59" s="509">
        <v>-1.2920071405720021E-3</v>
      </c>
      <c r="AA59" s="509">
        <v>-1.2920071405717745E-3</v>
      </c>
      <c r="AC59" s="509">
        <v>0.26730498197777625</v>
      </c>
      <c r="AD59" s="509">
        <v>0.3769595593550138</v>
      </c>
      <c r="AE59" s="509">
        <v>6.8145763885864255E-2</v>
      </c>
      <c r="AF59" s="509">
        <v>0.11828606681685568</v>
      </c>
      <c r="AG59" s="509">
        <v>6.5074525432302438E-2</v>
      </c>
      <c r="AH59" s="509">
        <v>0.1042291025321876</v>
      </c>
      <c r="AI59" s="509">
        <v>1</v>
      </c>
    </row>
    <row r="60" spans="1:35">
      <c r="A60" s="17">
        <v>202209</v>
      </c>
      <c r="B60" s="408">
        <f t="shared" ref="B60" si="761">T60*100</f>
        <v>-6.8789486874226036E-2</v>
      </c>
      <c r="C60" s="412">
        <f t="shared" ref="C60" si="762">U60*100</f>
        <v>-8.2463940903364549E-2</v>
      </c>
      <c r="D60" s="408">
        <f t="shared" ref="D60" si="763">V60*100</f>
        <v>-1.8739408392477747E-2</v>
      </c>
      <c r="E60" s="408">
        <f t="shared" ref="E60" si="764">W60*100</f>
        <v>-2.6454807846925981E-2</v>
      </c>
      <c r="F60" s="408">
        <f t="shared" ref="F60" si="765">X60*100</f>
        <v>-1.4044227577845386E-2</v>
      </c>
      <c r="G60" s="408">
        <f t="shared" ref="G60" si="766">Y60*100</f>
        <v>-1.7823424845825955E-2</v>
      </c>
      <c r="H60" s="408">
        <f t="shared" ref="H60" si="767">Z60*100</f>
        <v>-0.22831529644066562</v>
      </c>
      <c r="I60" s="408">
        <f t="shared" ref="I60" si="768">AA60*100</f>
        <v>-0.22831529644067777</v>
      </c>
      <c r="K60" s="17">
        <v>202209</v>
      </c>
      <c r="L60" s="406">
        <f t="shared" ref="L60" si="769">AC60*100</f>
        <v>30.129162586398579</v>
      </c>
      <c r="M60" s="415">
        <f t="shared" ref="M60" si="770">AD60*100</f>
        <v>36.118447685696438</v>
      </c>
      <c r="N60" s="406">
        <f t="shared" ref="N60" si="771">AE60*100</f>
        <v>8.2076885274954545</v>
      </c>
      <c r="O60" s="406">
        <f t="shared" ref="O60" si="772">AF60*100</f>
        <v>11.586962529162401</v>
      </c>
      <c r="P60" s="406">
        <f t="shared" ref="P60" si="773">AG60*100</f>
        <v>6.1512425127832753</v>
      </c>
      <c r="Q60" s="406">
        <f t="shared" ref="Q60" si="774">AH60*100</f>
        <v>7.8064961584638688</v>
      </c>
      <c r="R60" s="406">
        <f t="shared" ref="R60" si="775">AI60*100</f>
        <v>100.00000000000003</v>
      </c>
      <c r="S60" s="408"/>
      <c r="T60" s="509">
        <v>-6.878948687422603E-4</v>
      </c>
      <c r="U60" s="509">
        <v>-8.2463940903364545E-4</v>
      </c>
      <c r="V60" s="509">
        <v>-1.8739408392477749E-4</v>
      </c>
      <c r="W60" s="509">
        <v>-2.6454807846925982E-4</v>
      </c>
      <c r="X60" s="509">
        <v>-1.4044227577845385E-4</v>
      </c>
      <c r="Y60" s="509">
        <v>-1.7823424845825957E-4</v>
      </c>
      <c r="Z60" s="509">
        <v>-2.2831529644066562E-3</v>
      </c>
      <c r="AA60" s="509">
        <v>-2.2831529644067776E-3</v>
      </c>
      <c r="AC60" s="509">
        <v>0.30129162586398578</v>
      </c>
      <c r="AD60" s="509">
        <v>0.36118447685696436</v>
      </c>
      <c r="AE60" s="509">
        <v>8.2076885274954547E-2</v>
      </c>
      <c r="AF60" s="509">
        <v>0.11586962529162401</v>
      </c>
      <c r="AG60" s="509">
        <v>6.1512425127832754E-2</v>
      </c>
      <c r="AH60" s="509">
        <v>7.8064961584638687E-2</v>
      </c>
      <c r="AI60" s="509">
        <v>1.0000000000000002</v>
      </c>
    </row>
    <row r="61" spans="1:35">
      <c r="A61" s="17">
        <v>202210</v>
      </c>
      <c r="B61" s="408">
        <f t="shared" ref="B61" si="776">T61*100</f>
        <v>-8.7743465964816039E-2</v>
      </c>
      <c r="C61" s="412">
        <f t="shared" ref="C61" si="777">U61*100</f>
        <v>-0.10125847241567137</v>
      </c>
      <c r="D61" s="408">
        <f t="shared" ref="D61" si="778">V61*100</f>
        <v>-2.295941885346375E-2</v>
      </c>
      <c r="E61" s="408">
        <f t="shared" ref="E61" si="779">W61*100</f>
        <v>-3.2997064698711838E-2</v>
      </c>
      <c r="F61" s="408">
        <f t="shared" ref="F61" si="780">X61*100</f>
        <v>-1.7221044686817361E-2</v>
      </c>
      <c r="G61" s="408">
        <f t="shared" ref="G61" si="781">Y61*100</f>
        <v>-2.031596735687901E-2</v>
      </c>
      <c r="H61" s="408">
        <f t="shared" ref="H61" si="782">Z61*100</f>
        <v>-0.2824954339763594</v>
      </c>
      <c r="I61" s="408">
        <f t="shared" ref="I61" si="783">AA61*100</f>
        <v>-0.28249543397636134</v>
      </c>
      <c r="K61" s="17">
        <v>202210</v>
      </c>
      <c r="L61" s="406">
        <f t="shared" ref="L61" si="784">AC61*100</f>
        <v>31.06013599220115</v>
      </c>
      <c r="M61" s="415">
        <f t="shared" ref="M61" si="785">AD61*100</f>
        <v>35.844286397968887</v>
      </c>
      <c r="N61" s="406">
        <f t="shared" ref="N61" si="786">AE61*100</f>
        <v>8.1273592745520649</v>
      </c>
      <c r="O61" s="406">
        <f t="shared" ref="O61" si="787">AF61*100</f>
        <v>11.680565676496277</v>
      </c>
      <c r="P61" s="406">
        <f t="shared" ref="P61" si="788">AG61*100</f>
        <v>6.0960435517193181</v>
      </c>
      <c r="Q61" s="406">
        <f t="shared" ref="Q61" si="789">AH61*100</f>
        <v>7.1916091070622929</v>
      </c>
      <c r="R61" s="406">
        <f t="shared" ref="R61" si="790">AI61*100</f>
        <v>100</v>
      </c>
      <c r="S61" s="408"/>
      <c r="T61" s="509">
        <v>-8.7743465964816038E-4</v>
      </c>
      <c r="U61" s="509">
        <v>-1.0125847241567137E-3</v>
      </c>
      <c r="V61" s="509">
        <v>-2.2959418853463748E-4</v>
      </c>
      <c r="W61" s="509">
        <v>-3.2997064698711835E-4</v>
      </c>
      <c r="X61" s="509">
        <v>-1.722104468681736E-4</v>
      </c>
      <c r="Y61" s="509">
        <v>-2.0315967356879008E-4</v>
      </c>
      <c r="Z61" s="509">
        <v>-2.8249543397635937E-3</v>
      </c>
      <c r="AA61" s="509">
        <v>-2.8249543397636133E-3</v>
      </c>
      <c r="AC61" s="509">
        <v>0.31060135992201149</v>
      </c>
      <c r="AD61" s="509">
        <v>0.35844286397968889</v>
      </c>
      <c r="AE61" s="509">
        <v>8.1273592745520651E-2</v>
      </c>
      <c r="AF61" s="509">
        <v>0.11680565676496277</v>
      </c>
      <c r="AG61" s="509">
        <v>6.0960435517193184E-2</v>
      </c>
      <c r="AH61" s="509">
        <v>7.1916091070622926E-2</v>
      </c>
      <c r="AI61" s="509">
        <v>1</v>
      </c>
    </row>
    <row r="62" spans="1:35">
      <c r="A62" s="17">
        <v>202211</v>
      </c>
      <c r="B62" s="408">
        <f t="shared" ref="B62" si="791">T62*100</f>
        <v>-8.1847207538362082E-2</v>
      </c>
      <c r="C62" s="412">
        <f t="shared" ref="C62" si="792">U62*100</f>
        <v>-0.10281772050027965</v>
      </c>
      <c r="D62" s="408">
        <f t="shared" ref="D62" si="793">V62*100</f>
        <v>-2.7300499703908E-2</v>
      </c>
      <c r="E62" s="408">
        <f t="shared" ref="E62" si="794">W62*100</f>
        <v>-3.5539150192348379E-2</v>
      </c>
      <c r="F62" s="408">
        <f t="shared" ref="F62" si="795">X62*100</f>
        <v>-1.6880074686626896E-2</v>
      </c>
      <c r="G62" s="408">
        <f t="shared" ref="G62" si="796">Y62*100</f>
        <v>-1.9916118319539596E-2</v>
      </c>
      <c r="H62" s="408">
        <f t="shared" ref="H62" si="797">Z62*100</f>
        <v>-0.28430077094106465</v>
      </c>
      <c r="I62" s="408">
        <f t="shared" ref="I62" si="798">AA62*100</f>
        <v>-0.28430077094106221</v>
      </c>
      <c r="K62" s="17">
        <v>202211</v>
      </c>
      <c r="L62" s="406">
        <f t="shared" ref="L62" si="799">AC62*100</f>
        <v>28.788950261175671</v>
      </c>
      <c r="M62" s="415">
        <f t="shared" ref="M62" si="800">AD62*100</f>
        <v>36.165121944602006</v>
      </c>
      <c r="N62" s="406">
        <f t="shared" ref="N62" si="801">AE62*100</f>
        <v>9.6026822627109159</v>
      </c>
      <c r="O62" s="406">
        <f t="shared" ref="O62" si="802">AF62*100</f>
        <v>12.500546542561301</v>
      </c>
      <c r="P62" s="406">
        <f t="shared" ref="P62" si="803">AG62*100</f>
        <v>5.9374002507105841</v>
      </c>
      <c r="Q62" s="406">
        <f t="shared" ref="Q62" si="804">AH62*100</f>
        <v>7.0052987382395084</v>
      </c>
      <c r="R62" s="406">
        <f t="shared" ref="R62" si="805">AI62*100</f>
        <v>99.999999999999986</v>
      </c>
      <c r="S62" s="408"/>
      <c r="T62" s="509">
        <v>-8.1847207538362078E-4</v>
      </c>
      <c r="U62" s="509">
        <v>-1.0281772050027965E-3</v>
      </c>
      <c r="V62" s="509">
        <v>-2.7300499703908002E-4</v>
      </c>
      <c r="W62" s="509">
        <v>-3.5539150192348377E-4</v>
      </c>
      <c r="X62" s="509">
        <v>-1.6880074686626895E-4</v>
      </c>
      <c r="Y62" s="509">
        <v>-1.9916118319539597E-4</v>
      </c>
      <c r="Z62" s="509">
        <v>-2.8430077094106464E-3</v>
      </c>
      <c r="AA62" s="509">
        <v>-2.8430077094106221E-3</v>
      </c>
      <c r="AC62" s="509">
        <v>0.28788950261175672</v>
      </c>
      <c r="AD62" s="509">
        <v>0.36165121944602008</v>
      </c>
      <c r="AE62" s="509">
        <v>9.6026822627109154E-2</v>
      </c>
      <c r="AF62" s="509">
        <v>0.125005465425613</v>
      </c>
      <c r="AG62" s="509">
        <v>5.9374002507105839E-2</v>
      </c>
      <c r="AH62" s="509">
        <v>7.0052987382395085E-2</v>
      </c>
      <c r="AI62" s="509">
        <v>0.99999999999999989</v>
      </c>
    </row>
    <row r="63" spans="1:35">
      <c r="A63" s="402">
        <v>202212</v>
      </c>
      <c r="B63" s="410">
        <f t="shared" ref="B63" si="806">T63*100</f>
        <v>-7.0327142914109991E-2</v>
      </c>
      <c r="C63" s="414">
        <f t="shared" ref="C63" si="807">U63*100</f>
        <v>-9.7824860867872884E-2</v>
      </c>
      <c r="D63" s="410">
        <f t="shared" ref="D63" si="808">V63*100</f>
        <v>-2.7340027071034785E-2</v>
      </c>
      <c r="E63" s="410">
        <f t="shared" ref="E63" si="809">W63*100</f>
        <v>-3.8358981588435495E-2</v>
      </c>
      <c r="F63" s="410">
        <f t="shared" ref="F63" si="810">X63*100</f>
        <v>-1.5097597084491063E-2</v>
      </c>
      <c r="G63" s="410">
        <f t="shared" ref="G63" si="811">Y63*100</f>
        <v>-1.7472747837784821E-2</v>
      </c>
      <c r="H63" s="410">
        <f t="shared" ref="H63" si="812">Z63*100</f>
        <v>-0.26642135736372907</v>
      </c>
      <c r="I63" s="410">
        <f t="shared" ref="I63" si="813">AA63*100</f>
        <v>-0.26642135736372835</v>
      </c>
      <c r="K63" s="402">
        <v>202212</v>
      </c>
      <c r="L63" s="407">
        <f t="shared" ref="L63" si="814">AC63*100</f>
        <v>26.396961418560966</v>
      </c>
      <c r="M63" s="416">
        <f t="shared" ref="M63" si="815">AD63*100</f>
        <v>36.718100168793327</v>
      </c>
      <c r="N63" s="407">
        <f t="shared" ref="N63" si="816">AE63*100</f>
        <v>10.261950221096233</v>
      </c>
      <c r="O63" s="407">
        <f t="shared" ref="O63" si="817">AF63*100</f>
        <v>14.397862832019989</v>
      </c>
      <c r="P63" s="407">
        <f t="shared" ref="P63" si="818">AG63*100</f>
        <v>5.666811862939058</v>
      </c>
      <c r="Q63" s="407">
        <f t="shared" ref="Q63" si="819">AH63*100</f>
        <v>6.5583134965904133</v>
      </c>
      <c r="R63" s="407">
        <f t="shared" ref="R63" si="820">AI63*100</f>
        <v>100</v>
      </c>
      <c r="S63" s="408"/>
      <c r="T63" s="510">
        <v>-7.0327142914109993E-4</v>
      </c>
      <c r="U63" s="510">
        <v>-9.7824860867872887E-4</v>
      </c>
      <c r="V63" s="510">
        <v>-2.7340027071034783E-4</v>
      </c>
      <c r="W63" s="510">
        <v>-3.8358981588435497E-4</v>
      </c>
      <c r="X63" s="510">
        <v>-1.5097597084491062E-4</v>
      </c>
      <c r="Y63" s="510">
        <v>-1.7472747837784822E-4</v>
      </c>
      <c r="Z63" s="510">
        <v>-2.6642135736372908E-3</v>
      </c>
      <c r="AA63" s="510">
        <v>-2.6642135736372834E-3</v>
      </c>
      <c r="AC63" s="510">
        <v>0.26396961418560966</v>
      </c>
      <c r="AD63" s="510">
        <v>0.36718100168793327</v>
      </c>
      <c r="AE63" s="510">
        <v>0.10261950221096233</v>
      </c>
      <c r="AF63" s="510">
        <v>0.14397862832019989</v>
      </c>
      <c r="AG63" s="510">
        <v>5.6668118629390585E-2</v>
      </c>
      <c r="AH63" s="510">
        <v>6.5583134965904136E-2</v>
      </c>
      <c r="AI63" s="510">
        <v>1</v>
      </c>
    </row>
    <row r="64" spans="1:35">
      <c r="A64" s="404">
        <v>202301</v>
      </c>
      <c r="B64" s="408">
        <f t="shared" ref="B64" si="821">T64*100</f>
        <v>-3.7592321777342057E-2</v>
      </c>
      <c r="C64" s="412">
        <f t="shared" ref="C64" si="822">U64*100</f>
        <v>-7.8049055028517403E-2</v>
      </c>
      <c r="D64" s="408">
        <f t="shared" ref="D64" si="823">V64*100</f>
        <v>-2.101063669917419E-2</v>
      </c>
      <c r="E64" s="408">
        <f t="shared" ref="E64" si="824">W64*100</f>
        <v>-3.719746213756555E-2</v>
      </c>
      <c r="F64" s="408">
        <f t="shared" ref="F64" si="825">X64*100</f>
        <v>-1.275870055873801E-2</v>
      </c>
      <c r="G64" s="408">
        <f t="shared" ref="G64" si="826">Y64*100</f>
        <v>-1.3096541098729576E-2</v>
      </c>
      <c r="H64" s="408">
        <f t="shared" ref="H64" si="827">Z64*100</f>
        <v>-0.19970471730006681</v>
      </c>
      <c r="I64" s="408">
        <f t="shared" ref="I64" si="828">AA64*100</f>
        <v>-0.19970471730005734</v>
      </c>
      <c r="K64" s="404">
        <v>202301</v>
      </c>
      <c r="L64" s="406">
        <f t="shared" ref="L64" si="829">AC64*100</f>
        <v>18.823952826741504</v>
      </c>
      <c r="M64" s="415">
        <f t="shared" ref="M64" si="830">AD64*100</f>
        <v>39.08222904481751</v>
      </c>
      <c r="N64" s="406">
        <f t="shared" ref="N64" si="831">AE64*100</f>
        <v>10.520851476735327</v>
      </c>
      <c r="O64" s="406">
        <f t="shared" ref="O64" si="832">AF64*100</f>
        <v>18.626231087808712</v>
      </c>
      <c r="P64" s="406">
        <f t="shared" ref="P64" si="833">AG64*100</f>
        <v>6.3887827644889299</v>
      </c>
      <c r="Q64" s="406">
        <f t="shared" ref="Q64" si="834">AH64*100</f>
        <v>6.5579527994080067</v>
      </c>
      <c r="R64" s="406">
        <f t="shared" ref="R64" si="835">AI64*100</f>
        <v>99.999999999999986</v>
      </c>
      <c r="S64" s="408"/>
      <c r="T64" s="509">
        <v>-3.7592321777342057E-4</v>
      </c>
      <c r="U64" s="509">
        <v>-7.8049055028517409E-4</v>
      </c>
      <c r="V64" s="509">
        <v>-2.101063669917419E-4</v>
      </c>
      <c r="W64" s="509">
        <v>-3.7197462137565548E-4</v>
      </c>
      <c r="X64" s="509">
        <v>-1.2758700558738011E-4</v>
      </c>
      <c r="Y64" s="509">
        <v>-1.3096541098729577E-4</v>
      </c>
      <c r="Z64" s="509">
        <v>-1.9970471730006681E-3</v>
      </c>
      <c r="AA64" s="509">
        <v>-1.9970471730005736E-3</v>
      </c>
      <c r="AC64" s="509">
        <v>0.18823952826741505</v>
      </c>
      <c r="AD64" s="509">
        <v>0.39082229044817512</v>
      </c>
      <c r="AE64" s="509">
        <v>0.10520851476735327</v>
      </c>
      <c r="AF64" s="509">
        <v>0.18626231087808712</v>
      </c>
      <c r="AG64" s="509">
        <v>6.3887827644889303E-2</v>
      </c>
      <c r="AH64" s="509">
        <v>6.5579527994080067E-2</v>
      </c>
      <c r="AI64" s="509">
        <v>0.99999999999999989</v>
      </c>
    </row>
    <row r="65" spans="1:35">
      <c r="A65" s="17">
        <v>202302</v>
      </c>
      <c r="B65" s="408">
        <f t="shared" ref="B65" si="836">T65*100</f>
        <v>-1.0539214078360786E-2</v>
      </c>
      <c r="C65" s="412">
        <f t="shared" ref="C65" si="837">U65*100</f>
        <v>-4.9772605029339695E-2</v>
      </c>
      <c r="D65" s="408">
        <f t="shared" ref="D65" si="838">V65*100</f>
        <v>-1.2994931054921915E-2</v>
      </c>
      <c r="E65" s="408">
        <f t="shared" ref="E65" si="839">W65*100</f>
        <v>-2.8048352390918827E-2</v>
      </c>
      <c r="F65" s="408">
        <f t="shared" ref="F65" si="840">X65*100</f>
        <v>-1.184481309074694E-2</v>
      </c>
      <c r="G65" s="408">
        <f t="shared" ref="G65" si="841">Y65*100</f>
        <v>-9.0037321906460844E-3</v>
      </c>
      <c r="H65" s="408">
        <f t="shared" ref="H65" si="842">Z65*100</f>
        <v>-0.12220364783493425</v>
      </c>
      <c r="I65" s="408">
        <f t="shared" ref="I65" si="843">AA65*100</f>
        <v>-0.1222036478349342</v>
      </c>
      <c r="K65" s="17">
        <v>202302</v>
      </c>
      <c r="L65" s="406">
        <f t="shared" ref="L65" si="844">AC65*100</f>
        <v>8.6243039918060038</v>
      </c>
      <c r="M65" s="415">
        <f t="shared" ref="M65" si="845">AD65*100</f>
        <v>40.729230191695834</v>
      </c>
      <c r="N65" s="406">
        <f t="shared" ref="N65" si="846">AE65*100</f>
        <v>10.633832365196438</v>
      </c>
      <c r="O65" s="406">
        <f t="shared" ref="O65" si="847">AF65*100</f>
        <v>22.952140044792237</v>
      </c>
      <c r="P65" s="406">
        <f t="shared" ref="P65" si="848">AG65*100</f>
        <v>9.6926837296593966</v>
      </c>
      <c r="Q65" s="406">
        <f t="shared" ref="Q65" si="849">AH65*100</f>
        <v>7.3678096768500847</v>
      </c>
      <c r="R65" s="406">
        <f t="shared" ref="R65" si="850">AI65*100</f>
        <v>100</v>
      </c>
      <c r="S65" s="408"/>
      <c r="T65" s="509">
        <v>-1.0539214078360786E-4</v>
      </c>
      <c r="U65" s="509">
        <v>-4.9772605029339693E-4</v>
      </c>
      <c r="V65" s="509">
        <v>-1.2994931054921915E-4</v>
      </c>
      <c r="W65" s="509">
        <v>-2.8048352390918827E-4</v>
      </c>
      <c r="X65" s="509">
        <v>-1.184481309074694E-4</v>
      </c>
      <c r="Y65" s="509">
        <v>-9.0037321906460843E-5</v>
      </c>
      <c r="Z65" s="509">
        <v>-1.2220364783493425E-3</v>
      </c>
      <c r="AA65" s="509">
        <v>-1.222036478349342E-3</v>
      </c>
      <c r="AC65" s="509">
        <v>8.6243039918060038E-2</v>
      </c>
      <c r="AD65" s="509">
        <v>0.40729230191695837</v>
      </c>
      <c r="AE65" s="509">
        <v>0.10633832365196438</v>
      </c>
      <c r="AF65" s="509">
        <v>0.22952140044792238</v>
      </c>
      <c r="AG65" s="509">
        <v>9.6926837296593973E-2</v>
      </c>
      <c r="AH65" s="509">
        <v>7.3678096768500845E-2</v>
      </c>
      <c r="AI65" s="509">
        <v>1</v>
      </c>
    </row>
    <row r="66" spans="1:35">
      <c r="A66" s="17">
        <v>202303</v>
      </c>
      <c r="B66" s="408">
        <f t="shared" ref="B66" si="851">T66*100</f>
        <v>1.9482766695056851E-3</v>
      </c>
      <c r="C66" s="412">
        <f t="shared" ref="C66" si="852">U66*100</f>
        <v>-2.8037331051217234E-2</v>
      </c>
      <c r="D66" s="408">
        <f t="shared" ref="D66" si="853">V66*100</f>
        <v>-7.9424830312212324E-3</v>
      </c>
      <c r="E66" s="408">
        <f t="shared" ref="E66" si="854">W66*100</f>
        <v>-1.7412214485984935E-2</v>
      </c>
      <c r="F66" s="408">
        <f t="shared" ref="F66" si="855">X66*100</f>
        <v>-1.1590955707575868E-2</v>
      </c>
      <c r="G66" s="408">
        <f t="shared" ref="G66" si="856">Y66*100</f>
        <v>-6.433443612552282E-3</v>
      </c>
      <c r="H66" s="408">
        <f t="shared" ref="H66" si="857">Z66*100</f>
        <v>-6.9468151219045857E-2</v>
      </c>
      <c r="I66" s="408">
        <f t="shared" ref="I66" si="858">AA66*100</f>
        <v>-6.9468151219046481E-2</v>
      </c>
      <c r="K66" s="17">
        <v>202303</v>
      </c>
      <c r="L66" s="406">
        <f t="shared" ref="L66" si="859">AC66*100</f>
        <v>-2.8045609899166748</v>
      </c>
      <c r="M66" s="415">
        <f t="shared" ref="M66" si="860">AD66*100</f>
        <v>40.359978722926385</v>
      </c>
      <c r="N66" s="406">
        <f t="shared" ref="N66" si="861">AE66*100</f>
        <v>11.433272502354528</v>
      </c>
      <c r="O66" s="406">
        <f t="shared" ref="O66" si="862">AF66*100</f>
        <v>25.06503222042144</v>
      </c>
      <c r="P66" s="406">
        <f t="shared" ref="P66" si="863">AG66*100</f>
        <v>16.685280238749197</v>
      </c>
      <c r="Q66" s="406">
        <f t="shared" ref="Q66" si="864">AH66*100</f>
        <v>9.2609973054651338</v>
      </c>
      <c r="R66" s="406">
        <f t="shared" ref="R66" si="865">AI66*100</f>
        <v>100</v>
      </c>
      <c r="S66" s="408"/>
      <c r="T66" s="509">
        <v>1.9482766695056852E-5</v>
      </c>
      <c r="U66" s="509">
        <v>-2.8037331051217234E-4</v>
      </c>
      <c r="V66" s="509">
        <v>-7.9424830312212327E-5</v>
      </c>
      <c r="W66" s="509">
        <v>-1.7412214485984935E-4</v>
      </c>
      <c r="X66" s="509">
        <v>-1.1590955707575868E-4</v>
      </c>
      <c r="Y66" s="509">
        <v>-6.4334436125522819E-5</v>
      </c>
      <c r="Z66" s="509">
        <v>-6.9468151219045861E-4</v>
      </c>
      <c r="AA66" s="509">
        <v>-6.9468151219046479E-4</v>
      </c>
      <c r="AC66" s="509">
        <v>-2.8045609899166747E-2</v>
      </c>
      <c r="AD66" s="509">
        <v>0.40359978722926382</v>
      </c>
      <c r="AE66" s="509">
        <v>0.11433272502354529</v>
      </c>
      <c r="AF66" s="509">
        <v>0.2506503222042144</v>
      </c>
      <c r="AG66" s="509">
        <v>0.16685280238749198</v>
      </c>
      <c r="AH66" s="509">
        <v>9.2609973054651337E-2</v>
      </c>
      <c r="AI66" s="509">
        <v>1</v>
      </c>
    </row>
    <row r="67" spans="1:35">
      <c r="A67" s="17">
        <v>202304</v>
      </c>
      <c r="B67" s="408">
        <f t="shared" ref="B67" si="866">T67*100</f>
        <v>8.1089289752976877E-3</v>
      </c>
      <c r="C67" s="412">
        <f t="shared" ref="C67" si="867">U67*100</f>
        <v>-1.7202024415088425E-2</v>
      </c>
      <c r="D67" s="408">
        <f t="shared" ref="D67" si="868">V67*100</f>
        <v>-5.6088235037856926E-3</v>
      </c>
      <c r="E67" s="408">
        <f t="shared" ref="E67" si="869">W67*100</f>
        <v>-9.0248268647359527E-3</v>
      </c>
      <c r="F67" s="408">
        <f t="shared" ref="F67" si="870">X67*100</f>
        <v>-1.0477489041469909E-2</v>
      </c>
      <c r="G67" s="408">
        <f t="shared" ref="G67" si="871">Y67*100</f>
        <v>-5.9889673637003038E-3</v>
      </c>
      <c r="H67" s="408">
        <f t="shared" ref="H67" si="872">Z67*100</f>
        <v>-4.019320221348259E-2</v>
      </c>
      <c r="I67" s="408">
        <f t="shared" ref="I67" si="873">AA67*100</f>
        <v>-4.0193202213474846E-2</v>
      </c>
      <c r="K67" s="17">
        <v>202304</v>
      </c>
      <c r="L67" s="406">
        <f t="shared" ref="L67" si="874">AC67*100</f>
        <v>-20.174876667521634</v>
      </c>
      <c r="M67" s="415">
        <f t="shared" ref="M67" si="875">AD67*100</f>
        <v>42.798342674269676</v>
      </c>
      <c r="N67" s="406">
        <f t="shared" ref="N67" si="876">AE67*100</f>
        <v>13.954656993973579</v>
      </c>
      <c r="O67" s="406">
        <f t="shared" ref="O67" si="877">AF67*100</f>
        <v>22.453614959070425</v>
      </c>
      <c r="P67" s="406">
        <f t="shared" ref="P67" si="878">AG67*100</f>
        <v>26.067813621367275</v>
      </c>
      <c r="Q67" s="406">
        <f t="shared" ref="Q67" si="879">AH67*100</f>
        <v>14.90044841884068</v>
      </c>
      <c r="R67" s="406">
        <f t="shared" ref="R67" si="880">AI67*100</f>
        <v>100</v>
      </c>
      <c r="S67" s="408"/>
      <c r="T67" s="509">
        <v>8.1089289752976884E-5</v>
      </c>
      <c r="U67" s="509">
        <v>-1.7202024415088424E-4</v>
      </c>
      <c r="V67" s="509">
        <v>-5.6088235037856923E-5</v>
      </c>
      <c r="W67" s="509">
        <v>-9.024826864735952E-5</v>
      </c>
      <c r="X67" s="509">
        <v>-1.0477489041469908E-4</v>
      </c>
      <c r="Y67" s="509">
        <v>-5.988967363700304E-5</v>
      </c>
      <c r="Z67" s="509">
        <v>-4.019320221348259E-4</v>
      </c>
      <c r="AA67" s="509">
        <v>-4.0193202213474843E-4</v>
      </c>
      <c r="AC67" s="509">
        <v>-0.20174876667521635</v>
      </c>
      <c r="AD67" s="509">
        <v>0.42798342674269679</v>
      </c>
      <c r="AE67" s="509">
        <v>0.1395465699397358</v>
      </c>
      <c r="AF67" s="509">
        <v>0.22453614959070425</v>
      </c>
      <c r="AG67" s="509">
        <v>0.26067813621367275</v>
      </c>
      <c r="AH67" s="509">
        <v>0.14900448418840681</v>
      </c>
      <c r="AI67" s="509">
        <v>1</v>
      </c>
    </row>
    <row r="68" spans="1:35">
      <c r="A68" s="17">
        <v>202305</v>
      </c>
      <c r="B68" s="408">
        <f t="shared" ref="B68" si="881">T68*100</f>
        <v>1.3252613262516113E-2</v>
      </c>
      <c r="C68" s="412">
        <f t="shared" ref="C68" si="882">U68*100</f>
        <v>-1.4085199265234102E-2</v>
      </c>
      <c r="D68" s="408">
        <f t="shared" ref="D68" si="883">V68*100</f>
        <v>-1.0169396097042311E-2</v>
      </c>
      <c r="E68" s="408">
        <f t="shared" ref="E68" si="884">W68*100</f>
        <v>-7.1541552285920879E-4</v>
      </c>
      <c r="F68" s="408">
        <f t="shared" ref="F68" si="885">X68*100</f>
        <v>-6.4954797392019889E-3</v>
      </c>
      <c r="G68" s="408">
        <f t="shared" ref="G68" si="886">Y68*100</f>
        <v>-5.5443266052952423E-3</v>
      </c>
      <c r="H68" s="408">
        <f t="shared" ref="H68" si="887">Z68*100</f>
        <v>-2.3757203967116742E-2</v>
      </c>
      <c r="I68" s="408">
        <f t="shared" ref="I68" si="888">AA68*100</f>
        <v>-2.3757203967123188E-2</v>
      </c>
      <c r="K68" s="17">
        <v>202305</v>
      </c>
      <c r="L68" s="406">
        <f t="shared" ref="L68" si="889">AC68*100</f>
        <v>-55.78355635141056</v>
      </c>
      <c r="M68" s="415">
        <f t="shared" ref="M68" si="890">AD68*100</f>
        <v>59.288118604908078</v>
      </c>
      <c r="N68" s="406">
        <f t="shared" ref="N68" si="891">AE68*100</f>
        <v>42.805525899083761</v>
      </c>
      <c r="O68" s="406">
        <f t="shared" ref="O68" si="892">AF68*100</f>
        <v>3.011362464410555</v>
      </c>
      <c r="P68" s="406">
        <f t="shared" ref="P68" si="893">AG68*100</f>
        <v>27.341095139784262</v>
      </c>
      <c r="Q68" s="406">
        <f t="shared" ref="Q68" si="894">AH68*100</f>
        <v>23.337454243223899</v>
      </c>
      <c r="R68" s="406">
        <f t="shared" ref="R68" si="895">AI68*100</f>
        <v>100</v>
      </c>
      <c r="S68" s="408"/>
      <c r="T68" s="509">
        <v>1.3252613262516112E-4</v>
      </c>
      <c r="U68" s="509">
        <v>-1.4085199265234102E-4</v>
      </c>
      <c r="V68" s="509">
        <v>-1.0169396097042311E-4</v>
      </c>
      <c r="W68" s="509">
        <v>-7.1541552285920877E-6</v>
      </c>
      <c r="X68" s="509">
        <v>-6.4954797392019888E-5</v>
      </c>
      <c r="Y68" s="509">
        <v>-5.5443266052952426E-5</v>
      </c>
      <c r="Z68" s="509">
        <v>-2.3757203967116741E-4</v>
      </c>
      <c r="AA68" s="509">
        <v>-2.3757203967123187E-4</v>
      </c>
      <c r="AC68" s="509">
        <v>-0.55783556351410557</v>
      </c>
      <c r="AD68" s="509">
        <v>0.5928811860490808</v>
      </c>
      <c r="AE68" s="509">
        <v>0.42805525899083763</v>
      </c>
      <c r="AF68" s="509">
        <v>3.0113624644105549E-2</v>
      </c>
      <c r="AG68" s="509">
        <v>0.27341095139784261</v>
      </c>
      <c r="AH68" s="509">
        <v>0.23337454243223898</v>
      </c>
      <c r="AI68" s="509">
        <v>1</v>
      </c>
    </row>
    <row r="69" spans="1:35">
      <c r="A69" s="17">
        <v>202306</v>
      </c>
      <c r="B69" s="408">
        <f t="shared" ref="B69" si="896">T69*100</f>
        <v>1.8206899853989954E-2</v>
      </c>
      <c r="C69" s="412">
        <f t="shared" ref="C69" si="897">U69*100</f>
        <v>-1.3344775481542158E-2</v>
      </c>
      <c r="D69" s="408">
        <f t="shared" ref="D69" si="898">V69*100</f>
        <v>-8.3445832388842171E-3</v>
      </c>
      <c r="E69" s="408">
        <f t="shared" ref="E69" si="899">W69*100</f>
        <v>4.3288486969023056E-3</v>
      </c>
      <c r="F69" s="408">
        <f t="shared" ref="F69" si="900">X69*100</f>
        <v>-5.1260384871170718E-3</v>
      </c>
      <c r="G69" s="408">
        <f t="shared" ref="G69" si="901">Y69*100</f>
        <v>-3.8506876435769654E-3</v>
      </c>
      <c r="H69" s="408">
        <f t="shared" ref="H69" si="902">Z69*100</f>
        <v>-8.130336300228155E-3</v>
      </c>
      <c r="I69" s="408">
        <f t="shared" ref="I69" si="903">AA69*100</f>
        <v>-8.1303363002268488E-3</v>
      </c>
      <c r="K69" s="17">
        <v>202306</v>
      </c>
      <c r="L69" s="406">
        <f t="shared" ref="L69" si="904">AC69*100</f>
        <v>-223.93784440969591</v>
      </c>
      <c r="M69" s="415">
        <f t="shared" ref="M69" si="905">AD69*100</f>
        <v>164.13559032198552</v>
      </c>
      <c r="N69" s="406">
        <f t="shared" ref="N69" si="906">AE69*100</f>
        <v>102.63515469403215</v>
      </c>
      <c r="O69" s="406">
        <f t="shared" ref="O69" si="907">AF69*100</f>
        <v>-53.243169003732703</v>
      </c>
      <c r="P69" s="406">
        <f t="shared" ref="P69" si="908">AG69*100</f>
        <v>63.048295886275007</v>
      </c>
      <c r="Q69" s="406">
        <f t="shared" ref="Q69" si="909">AH69*100</f>
        <v>47.361972511135939</v>
      </c>
      <c r="R69" s="406">
        <f t="shared" ref="R69" si="910">AI69*100</f>
        <v>100</v>
      </c>
      <c r="S69" s="408"/>
      <c r="T69" s="509">
        <v>1.8206899853989952E-4</v>
      </c>
      <c r="U69" s="509">
        <v>-1.3344775481542159E-4</v>
      </c>
      <c r="V69" s="509">
        <v>-8.3445832388842164E-5</v>
      </c>
      <c r="W69" s="509">
        <v>4.3288486969023051E-5</v>
      </c>
      <c r="X69" s="509">
        <v>-5.1260384871170714E-5</v>
      </c>
      <c r="Y69" s="509">
        <v>-3.8506876435769656E-5</v>
      </c>
      <c r="Z69" s="509">
        <v>-8.1303363002281545E-5</v>
      </c>
      <c r="AA69" s="509">
        <v>-8.130336300226848E-5</v>
      </c>
      <c r="AC69" s="509">
        <v>-2.2393784440969591</v>
      </c>
      <c r="AD69" s="509">
        <v>1.6413559032198553</v>
      </c>
      <c r="AE69" s="509">
        <v>1.0263515469403215</v>
      </c>
      <c r="AF69" s="509">
        <v>-0.53243169003732704</v>
      </c>
      <c r="AG69" s="509">
        <v>0.63048295886275008</v>
      </c>
      <c r="AH69" s="509">
        <v>0.47361972511135941</v>
      </c>
      <c r="AI69" s="509">
        <v>1</v>
      </c>
    </row>
    <row r="70" spans="1:35">
      <c r="A70" s="17">
        <v>202307</v>
      </c>
      <c r="B70" s="408">
        <f t="shared" ref="B70" si="911">T70*100</f>
        <v>9.8818842804590731E-3</v>
      </c>
      <c r="C70" s="412">
        <f t="shared" ref="C70" si="912">U70*100</f>
        <v>-1.3781229138894195E-2</v>
      </c>
      <c r="D70" s="408">
        <f t="shared" ref="D70" si="913">V70*100</f>
        <v>-2.953688650922685E-3</v>
      </c>
      <c r="E70" s="408">
        <f t="shared" ref="E70" si="914">W70*100</f>
        <v>7.5819365841565019E-3</v>
      </c>
      <c r="F70" s="408">
        <f t="shared" ref="F70" si="915">X70*100</f>
        <v>-5.1935869406920755E-3</v>
      </c>
      <c r="G70" s="408">
        <f t="shared" ref="G70" si="916">Y70*100</f>
        <v>-1.6411273509303252E-3</v>
      </c>
      <c r="H70" s="408">
        <f t="shared" ref="H70" si="917">Z70*100</f>
        <v>-6.1058112168237075E-3</v>
      </c>
      <c r="I70" s="408">
        <f t="shared" ref="I70" si="918">AA70*100</f>
        <v>-6.1058112168393564E-3</v>
      </c>
      <c r="K70" s="17">
        <v>202307</v>
      </c>
      <c r="L70" s="406">
        <f t="shared" ref="L70" si="919">AC70*100</f>
        <v>-161.84392097205568</v>
      </c>
      <c r="M70" s="415">
        <f t="shared" ref="M70" si="920">AD70*100</f>
        <v>225.70676769242311</v>
      </c>
      <c r="N70" s="406">
        <f t="shared" ref="N70" si="921">AE70*100</f>
        <v>48.375040531620265</v>
      </c>
      <c r="O70" s="406">
        <f t="shared" ref="O70" si="922">AF70*100</f>
        <v>-124.17574528451745</v>
      </c>
      <c r="P70" s="406">
        <f t="shared" ref="P70" si="923">AG70*100</f>
        <v>85.059736638792145</v>
      </c>
      <c r="Q70" s="406">
        <f t="shared" ref="Q70" si="924">AH70*100</f>
        <v>26.878121393737636</v>
      </c>
      <c r="R70" s="406">
        <f t="shared" ref="R70" si="925">AI70*100</f>
        <v>100.00000000000003</v>
      </c>
      <c r="S70" s="408"/>
      <c r="T70" s="509">
        <v>9.8818842804590726E-5</v>
      </c>
      <c r="U70" s="509">
        <v>-1.3781229138894196E-4</v>
      </c>
      <c r="V70" s="509">
        <v>-2.953688650922685E-5</v>
      </c>
      <c r="W70" s="509">
        <v>7.5819365841565023E-5</v>
      </c>
      <c r="X70" s="509">
        <v>-5.1935869406920754E-5</v>
      </c>
      <c r="Y70" s="509">
        <v>-1.6411273509303252E-5</v>
      </c>
      <c r="Z70" s="509">
        <v>-6.1058112168237071E-5</v>
      </c>
      <c r="AA70" s="509">
        <v>-6.1058112168393562E-5</v>
      </c>
      <c r="AC70" s="509">
        <v>-1.6184392097205569</v>
      </c>
      <c r="AD70" s="509">
        <v>2.257067676924231</v>
      </c>
      <c r="AE70" s="509">
        <v>0.48375040531620267</v>
      </c>
      <c r="AF70" s="509">
        <v>-1.2417574528451745</v>
      </c>
      <c r="AG70" s="509">
        <v>0.85059736638792149</v>
      </c>
      <c r="AH70" s="509">
        <v>0.26878121393737636</v>
      </c>
      <c r="AI70" s="509">
        <v>1.0000000000000002</v>
      </c>
    </row>
    <row r="71" spans="1:35">
      <c r="A71" s="17">
        <v>202308</v>
      </c>
      <c r="B71" s="408">
        <f t="shared" ref="B71" si="926">T71*100</f>
        <v>-1.7781274926310972E-2</v>
      </c>
      <c r="C71" s="412">
        <f t="shared" ref="C71" si="927">U71*100</f>
        <v>-1.569961244257714E-2</v>
      </c>
      <c r="D71" s="408">
        <f t="shared" ref="D71" si="928">V71*100</f>
        <v>-5.0809480658001388E-3</v>
      </c>
      <c r="E71" s="408">
        <f t="shared" ref="E71" si="929">W71*100</f>
        <v>1.1508998821130455E-2</v>
      </c>
      <c r="F71" s="408">
        <f t="shared" ref="F71" si="930">X71*100</f>
        <v>-5.0571449463243873E-3</v>
      </c>
      <c r="G71" s="408">
        <f t="shared" ref="G71" si="931">Y71*100</f>
        <v>-3.5492486263637689E-4</v>
      </c>
      <c r="H71" s="408">
        <f t="shared" ref="H71" si="932">Z71*100</f>
        <v>-3.2464906422518564E-2</v>
      </c>
      <c r="I71" s="408">
        <f t="shared" ref="I71" si="933">AA71*100</f>
        <v>-3.2464906422515406E-2</v>
      </c>
      <c r="K71" s="17">
        <v>202308</v>
      </c>
      <c r="L71" s="406">
        <f t="shared" ref="L71" si="934">AC71*100</f>
        <v>54.770756751596195</v>
      </c>
      <c r="M71" s="415">
        <f t="shared" ref="M71" si="935">AD71*100</f>
        <v>48.35871768195657</v>
      </c>
      <c r="N71" s="406">
        <f t="shared" ref="N71" si="936">AE71*100</f>
        <v>15.6505858962706</v>
      </c>
      <c r="O71" s="406">
        <f t="shared" ref="O71" si="937">AF71*100</f>
        <v>-35.450583689800787</v>
      </c>
      <c r="P71" s="406">
        <f t="shared" ref="P71" si="938">AG71*100</f>
        <v>15.577266358040726</v>
      </c>
      <c r="Q71" s="406">
        <f t="shared" ref="Q71" si="939">AH71*100</f>
        <v>1.0932570019366854</v>
      </c>
      <c r="R71" s="406">
        <f t="shared" ref="R71" si="940">AI71*100</f>
        <v>99.999999999999986</v>
      </c>
      <c r="S71" s="408"/>
      <c r="T71" s="509">
        <v>-1.7781274926310974E-4</v>
      </c>
      <c r="U71" s="509">
        <v>-1.569961244257714E-4</v>
      </c>
      <c r="V71" s="509">
        <v>-5.0809480658001384E-5</v>
      </c>
      <c r="W71" s="509">
        <v>1.1508998821130454E-4</v>
      </c>
      <c r="X71" s="509">
        <v>-5.0571449463243873E-5</v>
      </c>
      <c r="Y71" s="509">
        <v>-3.5492486263637691E-6</v>
      </c>
      <c r="Z71" s="509">
        <v>-3.2464906422518565E-4</v>
      </c>
      <c r="AA71" s="509">
        <v>-3.2464906422515405E-4</v>
      </c>
      <c r="AC71" s="509">
        <v>0.54770756751596195</v>
      </c>
      <c r="AD71" s="509">
        <v>0.4835871768195657</v>
      </c>
      <c r="AE71" s="509">
        <v>0.156505858962706</v>
      </c>
      <c r="AF71" s="509">
        <v>-0.35450583689800785</v>
      </c>
      <c r="AG71" s="509">
        <v>0.15577266358040726</v>
      </c>
      <c r="AH71" s="509">
        <v>1.0932570019366854E-2</v>
      </c>
      <c r="AI71" s="509">
        <v>0.99999999999999989</v>
      </c>
    </row>
    <row r="72" spans="1:35">
      <c r="A72" s="17">
        <v>202309</v>
      </c>
      <c r="B72" s="408">
        <f t="shared" ref="B72" si="941">T72*100</f>
        <v>-6.246235293597012E-2</v>
      </c>
      <c r="C72" s="412">
        <f t="shared" ref="C72" si="942">U72*100</f>
        <v>-2.4190453244329228E-2</v>
      </c>
      <c r="D72" s="408">
        <f t="shared" ref="D72" si="943">V72*100</f>
        <v>-1.4230035821569408E-2</v>
      </c>
      <c r="E72" s="408">
        <f t="shared" ref="E72" si="944">W72*100</f>
        <v>5.6875389409292484E-3</v>
      </c>
      <c r="F72" s="408">
        <f t="shared" ref="F72" si="945">X72*100</f>
        <v>-7.6176427974097684E-3</v>
      </c>
      <c r="G72" s="408">
        <f t="shared" ref="G72" si="946">Y72*100</f>
        <v>-1.3494730805044403E-3</v>
      </c>
      <c r="H72" s="408">
        <f t="shared" ref="H72" si="947">Z72*100</f>
        <v>-0.10416241893885372</v>
      </c>
      <c r="I72" s="408">
        <f t="shared" ref="I72" si="948">AA72*100</f>
        <v>-0.10416241893885711</v>
      </c>
      <c r="K72" s="17">
        <v>202309</v>
      </c>
      <c r="L72" s="406">
        <f t="shared" ref="L72" si="949">AC72*100</f>
        <v>59.966304135695317</v>
      </c>
      <c r="M72" s="415">
        <f t="shared" ref="M72" si="950">AD72*100</f>
        <v>23.223782138287039</v>
      </c>
      <c r="N72" s="406">
        <f t="shared" ref="N72" si="951">AE72*100</f>
        <v>13.661391475482956</v>
      </c>
      <c r="O72" s="406">
        <f t="shared" ref="O72" si="952">AF72*100</f>
        <v>-5.460260042797195</v>
      </c>
      <c r="P72" s="406">
        <f t="shared" ref="P72" si="953">AG72*100</f>
        <v>7.3132353059902915</v>
      </c>
      <c r="Q72" s="406">
        <f t="shared" ref="Q72" si="954">AH72*100</f>
        <v>1.2955469873415852</v>
      </c>
      <c r="R72" s="406">
        <f t="shared" ref="R72" si="955">AI72*100</f>
        <v>100</v>
      </c>
      <c r="S72" s="408"/>
      <c r="T72" s="509">
        <v>-6.2462352935970119E-4</v>
      </c>
      <c r="U72" s="509">
        <v>-2.4190453244329229E-4</v>
      </c>
      <c r="V72" s="509">
        <v>-1.4230035821569408E-4</v>
      </c>
      <c r="W72" s="509">
        <v>5.6875389409292484E-5</v>
      </c>
      <c r="X72" s="509">
        <v>-7.6176427974097686E-5</v>
      </c>
      <c r="Y72" s="509">
        <v>-1.3494730805044403E-5</v>
      </c>
      <c r="Z72" s="509">
        <v>-1.0416241893885373E-3</v>
      </c>
      <c r="AA72" s="509">
        <v>-1.0416241893885711E-3</v>
      </c>
      <c r="AC72" s="509">
        <v>0.59966304135695314</v>
      </c>
      <c r="AD72" s="509">
        <v>0.23223782138287039</v>
      </c>
      <c r="AE72" s="509">
        <v>0.13661391475482956</v>
      </c>
      <c r="AF72" s="509">
        <v>-5.4602600427971951E-2</v>
      </c>
      <c r="AG72" s="509">
        <v>7.3132353059902913E-2</v>
      </c>
      <c r="AH72" s="509">
        <v>1.2955469873415853E-2</v>
      </c>
      <c r="AI72" s="509">
        <v>1</v>
      </c>
    </row>
    <row r="73" spans="1:35">
      <c r="A73" s="17">
        <v>202310</v>
      </c>
      <c r="B73" s="408">
        <f t="shared" ref="B73" si="956">T73*100</f>
        <v>-8.0371054964804775E-2</v>
      </c>
      <c r="C73" s="412">
        <f t="shared" ref="C73" si="957">U73*100</f>
        <v>-2.691073112185989E-2</v>
      </c>
      <c r="D73" s="408">
        <f t="shared" ref="D73" si="958">V73*100</f>
        <v>-2.5256187539040985E-2</v>
      </c>
      <c r="E73" s="408">
        <f t="shared" ref="E73" si="959">W73*100</f>
        <v>1.1181680358820264E-3</v>
      </c>
      <c r="F73" s="408">
        <f t="shared" ref="F73" si="960">X73*100</f>
        <v>-7.484128843569594E-3</v>
      </c>
      <c r="G73" s="408">
        <f t="shared" ref="G73" si="961">Y73*100</f>
        <v>-1.0736339850898431E-3</v>
      </c>
      <c r="H73" s="408">
        <f t="shared" ref="H73" si="962">Z73*100</f>
        <v>-0.13997756841848302</v>
      </c>
      <c r="I73" s="408">
        <f t="shared" ref="I73" si="963">AA73*100</f>
        <v>-0.13997756841848114</v>
      </c>
      <c r="K73" s="17">
        <v>202310</v>
      </c>
      <c r="L73" s="406">
        <f t="shared" ref="L73" si="964">AC73*100</f>
        <v>57.417096091085085</v>
      </c>
      <c r="M73" s="415">
        <f t="shared" ref="M73" si="965">AD73*100</f>
        <v>19.225031143137443</v>
      </c>
      <c r="N73" s="406">
        <f t="shared" ref="N73" si="966">AE73*100</f>
        <v>18.043024910629956</v>
      </c>
      <c r="O73" s="406">
        <f t="shared" ref="O73" si="967">AF73*100</f>
        <v>-0.79881944551222861</v>
      </c>
      <c r="P73" s="406">
        <f t="shared" ref="P73" si="968">AG73*100</f>
        <v>5.3466629890260107</v>
      </c>
      <c r="Q73" s="406">
        <f t="shared" ref="Q73" si="969">AH73*100</f>
        <v>0.76700431163374694</v>
      </c>
      <c r="R73" s="406">
        <f t="shared" ref="R73" si="970">AI73*100</f>
        <v>100</v>
      </c>
      <c r="S73" s="408"/>
      <c r="T73" s="509">
        <v>-8.0371054964804779E-4</v>
      </c>
      <c r="U73" s="509">
        <v>-2.6910731121859889E-4</v>
      </c>
      <c r="V73" s="509">
        <v>-2.5256187539040984E-4</v>
      </c>
      <c r="W73" s="509">
        <v>1.1181680358820265E-5</v>
      </c>
      <c r="X73" s="509">
        <v>-7.4841288435695938E-5</v>
      </c>
      <c r="Y73" s="509">
        <v>-1.073633985089843E-5</v>
      </c>
      <c r="Z73" s="509">
        <v>-1.3997756841848303E-3</v>
      </c>
      <c r="AA73" s="509">
        <v>-1.3997756841848113E-3</v>
      </c>
      <c r="AC73" s="509">
        <v>0.57417096091085085</v>
      </c>
      <c r="AD73" s="509">
        <v>0.19225031143137444</v>
      </c>
      <c r="AE73" s="509">
        <v>0.18043024910629957</v>
      </c>
      <c r="AF73" s="509">
        <v>-7.9881944551222859E-3</v>
      </c>
      <c r="AG73" s="509">
        <v>5.3466629890260103E-2</v>
      </c>
      <c r="AH73" s="509">
        <v>7.6700431163374697E-3</v>
      </c>
      <c r="AI73" s="509">
        <v>1</v>
      </c>
    </row>
    <row r="74" spans="1:35">
      <c r="A74" s="17">
        <v>202311</v>
      </c>
      <c r="B74" s="408">
        <f t="shared" ref="B74" si="971">T74*100</f>
        <v>-7.8396816535347719E-2</v>
      </c>
      <c r="C74" s="412">
        <f t="shared" ref="C74" si="972">U74*100</f>
        <v>-2.8741194981205226E-2</v>
      </c>
      <c r="D74" s="408">
        <f t="shared" ref="D74" si="973">V74*100</f>
        <v>-3.7627593444046877E-2</v>
      </c>
      <c r="E74" s="408">
        <f t="shared" ref="E74" si="974">W74*100</f>
        <v>-2.4494934252952574E-3</v>
      </c>
      <c r="F74" s="408">
        <f t="shared" ref="F74" si="975">X74*100</f>
        <v>-7.0669352074728001E-3</v>
      </c>
      <c r="G74" s="408">
        <f t="shared" ref="G74" si="976">Y74*100</f>
        <v>-1.1164817685612742E-3</v>
      </c>
      <c r="H74" s="408">
        <f t="shared" ref="H74" si="977">Z74*100</f>
        <v>-0.15539851536192914</v>
      </c>
      <c r="I74" s="408">
        <f t="shared" ref="I74" si="978">AA74*100</f>
        <v>-0.15539851536192259</v>
      </c>
      <c r="K74" s="17">
        <v>202311</v>
      </c>
      <c r="L74" s="406">
        <f t="shared" ref="L74" si="979">AC74*100</f>
        <v>50.448883860156904</v>
      </c>
      <c r="M74" s="415">
        <f t="shared" ref="M74" si="980">AD74*100</f>
        <v>18.495154161715043</v>
      </c>
      <c r="N74" s="406">
        <f t="shared" ref="N74" si="981">AE74*100</f>
        <v>24.213611923132444</v>
      </c>
      <c r="O74" s="406">
        <f t="shared" ref="O74" si="982">AF74*100</f>
        <v>1.576265654527196</v>
      </c>
      <c r="P74" s="406">
        <f t="shared" ref="P74" si="983">AG74*100</f>
        <v>4.5476207999887484</v>
      </c>
      <c r="Q74" s="406">
        <f t="shared" ref="Q74" si="984">AH74*100</f>
        <v>0.71846360047967317</v>
      </c>
      <c r="R74" s="406">
        <f t="shared" ref="R74" si="985">AI74*100</f>
        <v>100.00000000000003</v>
      </c>
      <c r="S74" s="408"/>
      <c r="T74" s="509">
        <v>-7.8396816535347723E-4</v>
      </c>
      <c r="U74" s="509">
        <v>-2.8741194981205225E-4</v>
      </c>
      <c r="V74" s="509">
        <v>-3.7627593444046877E-4</v>
      </c>
      <c r="W74" s="509">
        <v>-2.4494934252952574E-5</v>
      </c>
      <c r="X74" s="509">
        <v>-7.0669352074727998E-5</v>
      </c>
      <c r="Y74" s="509">
        <v>-1.1164817685612742E-5</v>
      </c>
      <c r="Z74" s="509">
        <v>-1.5539851536192915E-3</v>
      </c>
      <c r="AA74" s="509">
        <v>-1.553985153619226E-3</v>
      </c>
      <c r="AC74" s="509">
        <v>0.50448883860156901</v>
      </c>
      <c r="AD74" s="509">
        <v>0.18495154161715041</v>
      </c>
      <c r="AE74" s="509">
        <v>0.24213611923132444</v>
      </c>
      <c r="AF74" s="509">
        <v>1.5762656545271959E-2</v>
      </c>
      <c r="AG74" s="509">
        <v>4.5476207999887483E-2</v>
      </c>
      <c r="AH74" s="509">
        <v>7.1846360047967319E-3</v>
      </c>
      <c r="AI74" s="509">
        <v>1.0000000000000002</v>
      </c>
    </row>
    <row r="75" spans="1:35">
      <c r="A75" s="402">
        <v>202312</v>
      </c>
      <c r="B75" s="410">
        <f t="shared" ref="B75" si="986">T75*100</f>
        <v>-6.6980408819710013E-2</v>
      </c>
      <c r="C75" s="414">
        <f t="shared" ref="C75" si="987">U75*100</f>
        <v>-2.5062308035635202E-2</v>
      </c>
      <c r="D75" s="410">
        <f t="shared" ref="D75" si="988">V75*100</f>
        <v>-4.1327805898972343E-2</v>
      </c>
      <c r="E75" s="410">
        <f t="shared" ref="E75" si="989">W75*100</f>
        <v>-3.69811996796877E-3</v>
      </c>
      <c r="F75" s="410">
        <f t="shared" ref="F75" si="990">X75*100</f>
        <v>-6.4917848734009458E-3</v>
      </c>
      <c r="G75" s="410">
        <f t="shared" ref="G75" si="991">Y75*100</f>
        <v>-4.2742201732952627E-4</v>
      </c>
      <c r="H75" s="410">
        <f t="shared" ref="H75" si="992">Z75*100</f>
        <v>-0.14398784961301681</v>
      </c>
      <c r="I75" s="410">
        <f t="shared" ref="I75" si="993">AA75*100</f>
        <v>-0.14398784961300198</v>
      </c>
      <c r="K75" s="402">
        <v>202312</v>
      </c>
      <c r="L75" s="407">
        <f t="shared" ref="L75" si="994">AC75*100</f>
        <v>46.518097880985948</v>
      </c>
      <c r="M75" s="416">
        <f t="shared" ref="M75" si="995">AD75*100</f>
        <v>17.405849245608511</v>
      </c>
      <c r="N75" s="407">
        <f t="shared" ref="N75" si="996">AE75*100</f>
        <v>28.702287040222746</v>
      </c>
      <c r="O75" s="407">
        <f t="shared" ref="O75" si="997">AF75*100</f>
        <v>2.5683555785490748</v>
      </c>
      <c r="P75" s="407">
        <f t="shared" ref="P75" si="998">AG75*100</f>
        <v>4.5085643620960596</v>
      </c>
      <c r="Q75" s="407">
        <f t="shared" ref="Q75" si="999">AH75*100</f>
        <v>0.29684589253764815</v>
      </c>
      <c r="R75" s="407">
        <f t="shared" ref="R75" si="1000">AI75*100</f>
        <v>99.999999999999986</v>
      </c>
      <c r="S75" s="408"/>
      <c r="T75" s="510">
        <v>-6.6980408819710009E-4</v>
      </c>
      <c r="U75" s="510">
        <v>-2.50623080356352E-4</v>
      </c>
      <c r="V75" s="510">
        <v>-4.1327805898972342E-4</v>
      </c>
      <c r="W75" s="510">
        <v>-3.6981199679687699E-5</v>
      </c>
      <c r="X75" s="510">
        <v>-6.4917848734009453E-5</v>
      </c>
      <c r="Y75" s="510">
        <v>-4.2742201732952629E-6</v>
      </c>
      <c r="Z75" s="510">
        <v>-1.4398784961301681E-3</v>
      </c>
      <c r="AA75" s="510">
        <v>-1.4398784961300198E-3</v>
      </c>
      <c r="AC75" s="510">
        <v>0.46518097880985948</v>
      </c>
      <c r="AD75" s="510">
        <v>0.1740584924560851</v>
      </c>
      <c r="AE75" s="510">
        <v>0.28702287040222746</v>
      </c>
      <c r="AF75" s="510">
        <v>2.5683555785490749E-2</v>
      </c>
      <c r="AG75" s="510">
        <v>4.5085643620960597E-2</v>
      </c>
      <c r="AH75" s="510">
        <v>2.9684589253764814E-3</v>
      </c>
      <c r="AI75" s="510">
        <v>0.99999999999999989</v>
      </c>
    </row>
    <row r="76" spans="1:35">
      <c r="A76" s="404">
        <v>202401</v>
      </c>
      <c r="B76" s="408">
        <f t="shared" ref="B76" si="1001">T76*100</f>
        <v>-5.3599704843783333E-2</v>
      </c>
      <c r="C76" s="412">
        <f t="shared" ref="C76" si="1002">U76*100</f>
        <v>-1.8238589571425344E-2</v>
      </c>
      <c r="D76" s="408">
        <f t="shared" ref="D76" si="1003">V76*100</f>
        <v>-3.3368555727950319E-2</v>
      </c>
      <c r="E76" s="408">
        <f t="shared" ref="E76" si="1004">W76*100</f>
        <v>-1.2568604954949049E-3</v>
      </c>
      <c r="F76" s="408">
        <f t="shared" ref="F76" si="1005">X76*100</f>
        <v>-5.3090188922414365E-3</v>
      </c>
      <c r="G76" s="408">
        <f t="shared" ref="G76" si="1006">Y76*100</f>
        <v>-4.256939652940309E-4</v>
      </c>
      <c r="H76" s="408">
        <f t="shared" ref="H76" si="1007">Z76*100</f>
        <v>-0.11219842349618939</v>
      </c>
      <c r="I76" s="408">
        <f t="shared" ref="I76" si="1008">AA76*100</f>
        <v>-0.11219842349621233</v>
      </c>
      <c r="K76" s="404">
        <v>202401</v>
      </c>
      <c r="L76" s="406">
        <f t="shared" ref="L76" si="1009">AC76*100</f>
        <v>47.772244184521675</v>
      </c>
      <c r="M76" s="415">
        <f t="shared" ref="M76" si="1010">AD76*100</f>
        <v>16.255655831068594</v>
      </c>
      <c r="N76" s="406">
        <f t="shared" ref="N76" si="1011">AE76*100</f>
        <v>29.740663628026486</v>
      </c>
      <c r="O76" s="406">
        <f t="shared" ref="O76" si="1012">AF76*100</f>
        <v>1.1202122599677988</v>
      </c>
      <c r="P76" s="406">
        <f t="shared" ref="P76" si="1013">AG76*100</f>
        <v>4.7318123791835172</v>
      </c>
      <c r="Q76" s="406">
        <f t="shared" ref="Q76" si="1014">AH76*100</f>
        <v>0.37941171723191713</v>
      </c>
      <c r="R76" s="406">
        <f t="shared" ref="R76" si="1015">AI76*100</f>
        <v>99.999999999999986</v>
      </c>
      <c r="S76" s="408"/>
      <c r="T76" s="509">
        <v>-5.3599704843783336E-4</v>
      </c>
      <c r="U76" s="509">
        <v>-1.8238589571425344E-4</v>
      </c>
      <c r="V76" s="509">
        <v>-3.3368555727950321E-4</v>
      </c>
      <c r="W76" s="509">
        <v>-1.2568604954949049E-5</v>
      </c>
      <c r="X76" s="509">
        <v>-5.3090188922414369E-5</v>
      </c>
      <c r="Y76" s="509">
        <v>-4.2569396529403092E-6</v>
      </c>
      <c r="Z76" s="509">
        <v>-1.1219842349618938E-3</v>
      </c>
      <c r="AA76" s="509">
        <v>-1.1219842349621232E-3</v>
      </c>
      <c r="AC76" s="509">
        <v>0.47772244184521678</v>
      </c>
      <c r="AD76" s="509">
        <v>0.16255655831068594</v>
      </c>
      <c r="AE76" s="509">
        <v>0.29740663628026487</v>
      </c>
      <c r="AF76" s="509">
        <v>1.1202122599677988E-2</v>
      </c>
      <c r="AG76" s="509">
        <v>4.731812379183517E-2</v>
      </c>
      <c r="AH76" s="509">
        <v>3.7941171723191711E-3</v>
      </c>
      <c r="AI76" s="509">
        <v>0.99999999999999989</v>
      </c>
    </row>
    <row r="77" spans="1:35">
      <c r="A77" s="17">
        <v>202402</v>
      </c>
      <c r="B77" s="408">
        <f t="shared" ref="B77" si="1016">T77*100</f>
        <v>1.0502170668193183E-2</v>
      </c>
      <c r="C77" s="412">
        <f t="shared" ref="C77" si="1017">U77*100</f>
        <v>4.3473141856582151E-3</v>
      </c>
      <c r="D77" s="408">
        <f t="shared" ref="D77" si="1018">V77*100</f>
        <v>-4.0170000313926261E-3</v>
      </c>
      <c r="E77" s="408">
        <f t="shared" ref="E77" si="1019">W77*100</f>
        <v>1.1273019027286241E-2</v>
      </c>
      <c r="F77" s="408">
        <f t="shared" ref="F77" si="1020">X77*100</f>
        <v>-1.144792929763169E-3</v>
      </c>
      <c r="G77" s="408">
        <f t="shared" ref="G77" si="1021">Y77*100</f>
        <v>3.219084209820716E-3</v>
      </c>
      <c r="H77" s="408">
        <f t="shared" ref="H77" si="1022">Z77*100</f>
        <v>2.4179795129802562E-2</v>
      </c>
      <c r="I77" s="408">
        <f t="shared" ref="I77" si="1023">AA77*100</f>
        <v>2.4179795129795224E-2</v>
      </c>
      <c r="K77" s="17">
        <v>202402</v>
      </c>
      <c r="L77" s="406">
        <f t="shared" ref="L77" si="1024">AC77*100</f>
        <v>43.433662741206767</v>
      </c>
      <c r="M77" s="415">
        <f t="shared" ref="M77" si="1025">AD77*100</f>
        <v>17.979119187407743</v>
      </c>
      <c r="N77" s="406">
        <f t="shared" ref="N77" si="1026">AE77*100</f>
        <v>-16.613044113188177</v>
      </c>
      <c r="O77" s="406">
        <f t="shared" ref="O77" si="1027">AF77*100</f>
        <v>46.621648226422714</v>
      </c>
      <c r="P77" s="406">
        <f t="shared" ref="P77" si="1028">AG77*100</f>
        <v>-4.7345021891941759</v>
      </c>
      <c r="Q77" s="406">
        <f t="shared" ref="Q77" si="1029">AH77*100</f>
        <v>13.313116147345131</v>
      </c>
      <c r="R77" s="406">
        <f t="shared" ref="R77" si="1030">AI77*100</f>
        <v>99.999999999999986</v>
      </c>
      <c r="S77" s="408"/>
      <c r="T77" s="509">
        <v>1.0502170668193183E-4</v>
      </c>
      <c r="U77" s="509">
        <v>4.3473141856582154E-5</v>
      </c>
      <c r="V77" s="509">
        <v>-4.0170000313926256E-5</v>
      </c>
      <c r="W77" s="509">
        <v>1.1273019027286241E-4</v>
      </c>
      <c r="X77" s="509">
        <v>-1.1447929297631689E-5</v>
      </c>
      <c r="Y77" s="509">
        <v>3.219084209820716E-5</v>
      </c>
      <c r="Z77" s="509">
        <v>2.417979512980256E-4</v>
      </c>
      <c r="AA77" s="509">
        <v>2.4179795129795225E-4</v>
      </c>
      <c r="AC77" s="509">
        <v>0.43433662741206769</v>
      </c>
      <c r="AD77" s="509">
        <v>0.17979119187407744</v>
      </c>
      <c r="AE77" s="509">
        <v>-0.16613044113188177</v>
      </c>
      <c r="AF77" s="509">
        <v>0.46621648226422713</v>
      </c>
      <c r="AG77" s="509">
        <v>-4.7345021891941758E-2</v>
      </c>
      <c r="AH77" s="509">
        <v>0.1331311614734513</v>
      </c>
      <c r="AI77" s="509">
        <v>0.99999999999999989</v>
      </c>
    </row>
    <row r="78" spans="1:35">
      <c r="A78" s="17">
        <v>202403</v>
      </c>
      <c r="B78" s="408">
        <f t="shared" ref="B78" si="1031">T78*100</f>
        <v>7.1749762474180703E-2</v>
      </c>
      <c r="C78" s="412">
        <f t="shared" ref="C78" si="1032">U78*100</f>
        <v>2.7995912195742267E-2</v>
      </c>
      <c r="D78" s="408">
        <f t="shared" ref="D78" si="1033">V78*100</f>
        <v>2.7611651320977711E-2</v>
      </c>
      <c r="E78" s="408">
        <f t="shared" ref="E78" si="1034">W78*100</f>
        <v>2.191866740100409E-2</v>
      </c>
      <c r="F78" s="408">
        <f t="shared" ref="F78" si="1035">X78*100</f>
        <v>3.1385823866948884E-3</v>
      </c>
      <c r="G78" s="408">
        <f t="shared" ref="G78" si="1036">Y78*100</f>
        <v>7.1829433737603454E-3</v>
      </c>
      <c r="H78" s="408">
        <f t="shared" ref="H78" si="1037">Z78*100</f>
        <v>0.15959751915235998</v>
      </c>
      <c r="I78" s="408">
        <f t="shared" ref="I78" si="1038">AA78*100</f>
        <v>0.15959751915236053</v>
      </c>
      <c r="K78" s="17">
        <v>202403</v>
      </c>
      <c r="L78" s="406">
        <f t="shared" ref="L78" si="1039">AC78*100</f>
        <v>44.956690339080204</v>
      </c>
      <c r="M78" s="415">
        <f t="shared" ref="M78" si="1040">AD78*100</f>
        <v>17.541571037213888</v>
      </c>
      <c r="N78" s="406">
        <f t="shared" ref="N78" si="1041">AE78*100</f>
        <v>17.300802335541452</v>
      </c>
      <c r="O78" s="406">
        <f t="shared" ref="O78" si="1042">AF78*100</f>
        <v>13.733714356849999</v>
      </c>
      <c r="P78" s="406">
        <f t="shared" ref="P78" si="1043">AG78*100</f>
        <v>1.9665608860114152</v>
      </c>
      <c r="Q78" s="406">
        <f t="shared" ref="Q78" si="1044">AH78*100</f>
        <v>4.5006610453030529</v>
      </c>
      <c r="R78" s="406">
        <f t="shared" ref="R78" si="1045">AI78*100</f>
        <v>100</v>
      </c>
      <c r="S78" s="408"/>
      <c r="T78" s="509">
        <v>7.17497624741807E-4</v>
      </c>
      <c r="U78" s="509">
        <v>2.7995912195742266E-4</v>
      </c>
      <c r="V78" s="509">
        <v>2.7611651320977711E-4</v>
      </c>
      <c r="W78" s="509">
        <v>2.1918667401004091E-4</v>
      </c>
      <c r="X78" s="509">
        <v>3.1385823866948884E-5</v>
      </c>
      <c r="Y78" s="509">
        <v>7.1829433737603457E-5</v>
      </c>
      <c r="Z78" s="509">
        <v>1.5959751915235998E-3</v>
      </c>
      <c r="AA78" s="509">
        <v>1.5959751915236055E-3</v>
      </c>
      <c r="AC78" s="509">
        <v>0.44956690339080202</v>
      </c>
      <c r="AD78" s="509">
        <v>0.17541571037213888</v>
      </c>
      <c r="AE78" s="509">
        <v>0.17300802335541451</v>
      </c>
      <c r="AF78" s="509">
        <v>0.13733714356849999</v>
      </c>
      <c r="AG78" s="509">
        <v>1.9665608860114151E-2</v>
      </c>
      <c r="AH78" s="509">
        <v>4.5006610453030532E-2</v>
      </c>
      <c r="AI78" s="509">
        <v>1</v>
      </c>
    </row>
    <row r="79" spans="1:35">
      <c r="A79" s="17">
        <v>202404</v>
      </c>
      <c r="B79" s="408">
        <f t="shared" ref="B79" si="1046">T79*100</f>
        <v>0.12302204895145429</v>
      </c>
      <c r="C79" s="412">
        <f t="shared" ref="C79" si="1047">U79*100</f>
        <v>4.6452844452400027E-2</v>
      </c>
      <c r="D79" s="408">
        <f t="shared" ref="D79" si="1048">V79*100</f>
        <v>5.3873100791628055E-2</v>
      </c>
      <c r="E79" s="408">
        <f t="shared" ref="E79" si="1049">W79*100</f>
        <v>2.9594133572191112E-2</v>
      </c>
      <c r="F79" s="408">
        <f t="shared" ref="F79" si="1050">X79*100</f>
        <v>8.9594789171681573E-3</v>
      </c>
      <c r="G79" s="408">
        <f t="shared" ref="G79" si="1051">Y79*100</f>
        <v>1.1688186674403736E-2</v>
      </c>
      <c r="H79" s="408">
        <f t="shared" ref="H79" si="1052">Z79*100</f>
        <v>0.27358979335924538</v>
      </c>
      <c r="I79" s="408">
        <f t="shared" ref="I79" si="1053">AA79*100</f>
        <v>0.27358979335925776</v>
      </c>
      <c r="K79" s="17">
        <v>202404</v>
      </c>
      <c r="L79" s="406">
        <f t="shared" ref="L79" si="1054">AC79*100</f>
        <v>44.965876628999986</v>
      </c>
      <c r="M79" s="415">
        <f t="shared" ref="M79" si="1055">AD79*100</f>
        <v>16.979012221922954</v>
      </c>
      <c r="N79" s="406">
        <f t="shared" ref="N79" si="1056">AE79*100</f>
        <v>19.69119539517629</v>
      </c>
      <c r="O79" s="406">
        <f t="shared" ref="O79" si="1057">AF79*100</f>
        <v>10.816972814965958</v>
      </c>
      <c r="P79" s="406">
        <f t="shared" ref="P79" si="1058">AG79*100</f>
        <v>3.2747855127050154</v>
      </c>
      <c r="Q79" s="406">
        <f t="shared" ref="Q79" si="1059">AH79*100</f>
        <v>4.2721574262297892</v>
      </c>
      <c r="R79" s="406">
        <f t="shared" ref="R79" si="1060">AI79*100</f>
        <v>100</v>
      </c>
      <c r="S79" s="408"/>
      <c r="T79" s="509">
        <v>1.2302204895145428E-3</v>
      </c>
      <c r="U79" s="509">
        <v>4.6452844452400026E-4</v>
      </c>
      <c r="V79" s="509">
        <v>5.3873100791628056E-4</v>
      </c>
      <c r="W79" s="509">
        <v>2.9594133572191113E-4</v>
      </c>
      <c r="X79" s="509">
        <v>8.9594789171681572E-5</v>
      </c>
      <c r="Y79" s="509">
        <v>1.1688186674403736E-4</v>
      </c>
      <c r="Z79" s="509">
        <v>2.7358979335924539E-3</v>
      </c>
      <c r="AA79" s="509">
        <v>2.7358979335925775E-3</v>
      </c>
      <c r="AC79" s="509">
        <v>0.44965876628999984</v>
      </c>
      <c r="AD79" s="509">
        <v>0.16979012221922954</v>
      </c>
      <c r="AE79" s="509">
        <v>0.19691195395176289</v>
      </c>
      <c r="AF79" s="509">
        <v>0.10816972814965958</v>
      </c>
      <c r="AG79" s="509">
        <v>3.2747855127050154E-2</v>
      </c>
      <c r="AH79" s="509">
        <v>4.272157426229789E-2</v>
      </c>
      <c r="AI79" s="509">
        <v>1</v>
      </c>
    </row>
    <row r="80" spans="1:35">
      <c r="A80" s="17">
        <v>202405</v>
      </c>
      <c r="B80" s="408">
        <f t="shared" ref="B80" si="1061">T80*100</f>
        <v>0.14253086983844623</v>
      </c>
      <c r="C80" s="412">
        <f t="shared" ref="C80" si="1062">U80*100</f>
        <v>4.1863955946773862E-2</v>
      </c>
      <c r="D80" s="408">
        <f t="shared" ref="D80" si="1063">V80*100</f>
        <v>6.0154088717501143E-2</v>
      </c>
      <c r="E80" s="408">
        <f t="shared" ref="E80" si="1064">W80*100</f>
        <v>2.9197284998276066E-2</v>
      </c>
      <c r="F80" s="408">
        <f t="shared" ref="F80" si="1065">X80*100</f>
        <v>1.2431299520049868E-2</v>
      </c>
      <c r="G80" s="408">
        <f t="shared" ref="G80" si="1066">Y80*100</f>
        <v>1.2799180999798213E-2</v>
      </c>
      <c r="H80" s="408">
        <f t="shared" ref="H80" si="1067">Z80*100</f>
        <v>0.29897668002084538</v>
      </c>
      <c r="I80" s="408">
        <f t="shared" ref="I80" si="1068">AA80*100</f>
        <v>0.29897668002083122</v>
      </c>
      <c r="K80" s="17">
        <v>202405</v>
      </c>
      <c r="L80" s="406">
        <f t="shared" ref="L80" si="1069">AC80*100</f>
        <v>47.67290540135393</v>
      </c>
      <c r="M80" s="415">
        <f t="shared" ref="M80" si="1070">AD80*100</f>
        <v>14.002415152865771</v>
      </c>
      <c r="N80" s="406">
        <f t="shared" ref="N80" si="1071">AE80*100</f>
        <v>20.119993543746308</v>
      </c>
      <c r="O80" s="406">
        <f t="shared" ref="O80" si="1072">AF80*100</f>
        <v>9.7657399220034016</v>
      </c>
      <c r="P80" s="406">
        <f t="shared" ref="P80" si="1073">AG80*100</f>
        <v>4.1579495495043721</v>
      </c>
      <c r="Q80" s="406">
        <f t="shared" ref="Q80" si="1074">AH80*100</f>
        <v>4.2809964305262289</v>
      </c>
      <c r="R80" s="406">
        <f t="shared" ref="R80" si="1075">AI80*100</f>
        <v>100</v>
      </c>
      <c r="S80" s="408"/>
      <c r="T80" s="509">
        <v>1.4253086983844624E-3</v>
      </c>
      <c r="U80" s="509">
        <v>4.1863955946773863E-4</v>
      </c>
      <c r="V80" s="509">
        <v>6.0154088717501142E-4</v>
      </c>
      <c r="W80" s="509">
        <v>2.9197284998276065E-4</v>
      </c>
      <c r="X80" s="509">
        <v>1.2431299520049868E-4</v>
      </c>
      <c r="Y80" s="509">
        <v>1.2799180999798214E-4</v>
      </c>
      <c r="Z80" s="509">
        <v>2.9897668002084538E-3</v>
      </c>
      <c r="AA80" s="509">
        <v>2.9897668002083124E-3</v>
      </c>
      <c r="AC80" s="509">
        <v>0.47672905401353927</v>
      </c>
      <c r="AD80" s="509">
        <v>0.14002415152865771</v>
      </c>
      <c r="AE80" s="509">
        <v>0.20119993543746306</v>
      </c>
      <c r="AF80" s="509">
        <v>9.7657399220034011E-2</v>
      </c>
      <c r="AG80" s="509">
        <v>4.1579495495043722E-2</v>
      </c>
      <c r="AH80" s="509">
        <v>4.2809964305262287E-2</v>
      </c>
      <c r="AI80" s="509">
        <v>1</v>
      </c>
    </row>
    <row r="81" spans="1:35">
      <c r="A81" s="17">
        <v>202406</v>
      </c>
      <c r="B81" s="408">
        <f t="shared" ref="B81" si="1076">T81*100</f>
        <v>0.11087430036901716</v>
      </c>
      <c r="C81" s="412">
        <f t="shared" ref="C81" si="1077">U81*100</f>
        <v>1.2014139687734684E-2</v>
      </c>
      <c r="D81" s="408">
        <f t="shared" ref="D81" si="1078">V81*100</f>
        <v>4.8358504030987827E-2</v>
      </c>
      <c r="E81" s="408">
        <f t="shared" ref="E81" si="1079">W81*100</f>
        <v>2.2254006963594915E-2</v>
      </c>
      <c r="F81" s="408">
        <f t="shared" ref="F81" si="1080">X81*100</f>
        <v>1.2902666076723699E-2</v>
      </c>
      <c r="G81" s="408">
        <f t="shared" ref="G81" si="1081">Y81*100</f>
        <v>9.8565389587389491E-3</v>
      </c>
      <c r="H81" s="408">
        <f t="shared" ref="H81" si="1082">Z81*100</f>
        <v>0.21626015608679719</v>
      </c>
      <c r="I81" s="408">
        <f t="shared" ref="I81" si="1083">AA81*100</f>
        <v>0.21626015608681351</v>
      </c>
      <c r="K81" s="17">
        <v>202406</v>
      </c>
      <c r="L81" s="406">
        <f t="shared" ref="L81" si="1084">AC81*100</f>
        <v>51.268944948193393</v>
      </c>
      <c r="M81" s="415">
        <f t="shared" ref="M81" si="1085">AD81*100</f>
        <v>5.5554106244669237</v>
      </c>
      <c r="N81" s="406">
        <f t="shared" ref="N81" si="1086">AE81*100</f>
        <v>22.361263815780692</v>
      </c>
      <c r="O81" s="406">
        <f t="shared" ref="O81" si="1087">AF81*100</f>
        <v>10.290386988652292</v>
      </c>
      <c r="P81" s="406">
        <f t="shared" ref="P81" si="1088">AG81*100</f>
        <v>5.966270583632217</v>
      </c>
      <c r="Q81" s="406">
        <f t="shared" ref="Q81" si="1089">AH81*100</f>
        <v>4.5577230392744994</v>
      </c>
      <c r="R81" s="406">
        <f t="shared" ref="R81" si="1090">AI81*100</f>
        <v>100.00000000000003</v>
      </c>
      <c r="S81" s="408"/>
      <c r="T81" s="509">
        <v>1.1087430036901716E-3</v>
      </c>
      <c r="U81" s="509">
        <v>1.2014139687734684E-4</v>
      </c>
      <c r="V81" s="509">
        <v>4.8358504030987824E-4</v>
      </c>
      <c r="W81" s="509">
        <v>2.2254006963594915E-4</v>
      </c>
      <c r="X81" s="509">
        <v>1.2902666076723698E-4</v>
      </c>
      <c r="Y81" s="509">
        <v>9.8565389587389492E-5</v>
      </c>
      <c r="Z81" s="509">
        <v>2.162601560867972E-3</v>
      </c>
      <c r="AA81" s="509">
        <v>2.162601560868135E-3</v>
      </c>
      <c r="AC81" s="509">
        <v>0.51268944948193396</v>
      </c>
      <c r="AD81" s="509">
        <v>5.5554106244669235E-2</v>
      </c>
      <c r="AE81" s="509">
        <v>0.22361263815780691</v>
      </c>
      <c r="AF81" s="509">
        <v>0.10290386988652292</v>
      </c>
      <c r="AG81" s="509">
        <v>5.9662705836322168E-2</v>
      </c>
      <c r="AH81" s="509">
        <v>4.5577230392744993E-2</v>
      </c>
      <c r="AI81" s="509">
        <v>1.0000000000000002</v>
      </c>
    </row>
    <row r="82" spans="1:35">
      <c r="A82" s="17">
        <v>202407</v>
      </c>
      <c r="B82" s="408">
        <f t="shared" ref="B82" si="1091">T82*100</f>
        <v>7.6335644120689938E-2</v>
      </c>
      <c r="C82" s="412">
        <f t="shared" ref="C82" si="1092">U82*100</f>
        <v>-7.3312487133306344E-3</v>
      </c>
      <c r="D82" s="408">
        <f t="shared" ref="D82" si="1093">V82*100</f>
        <v>3.985900493164491E-2</v>
      </c>
      <c r="E82" s="408">
        <f t="shared" ref="E82" si="1094">W82*100</f>
        <v>1.6882904558279583E-2</v>
      </c>
      <c r="F82" s="408">
        <f t="shared" ref="F82" si="1095">X82*100</f>
        <v>1.4604572920670508E-2</v>
      </c>
      <c r="G82" s="408">
        <f t="shared" ref="G82" si="1096">Y82*100</f>
        <v>7.8733874994317693E-3</v>
      </c>
      <c r="H82" s="408">
        <f t="shared" ref="H82" si="1097">Z82*100</f>
        <v>0.14822426531738608</v>
      </c>
      <c r="I82" s="408">
        <f t="shared" ref="I82" si="1098">AA82*100</f>
        <v>0.14822426531738545</v>
      </c>
      <c r="K82" s="17">
        <v>202407</v>
      </c>
      <c r="L82" s="406">
        <f t="shared" ref="L82" si="1099">AC82*100</f>
        <v>51.500099499387495</v>
      </c>
      <c r="M82" s="415">
        <f t="shared" ref="M82" si="1100">AD82*100</f>
        <v>-4.9460516452097467</v>
      </c>
      <c r="N82" s="406">
        <f t="shared" ref="N82" si="1101">AE82*100</f>
        <v>26.891011971822955</v>
      </c>
      <c r="O82" s="406">
        <f t="shared" ref="O82" si="1102">AF82*100</f>
        <v>11.39010844285783</v>
      </c>
      <c r="P82" s="406">
        <f t="shared" ref="P82" si="1103">AG82*100</f>
        <v>9.8530243272910685</v>
      </c>
      <c r="Q82" s="406">
        <f t="shared" ref="Q82" si="1104">AH82*100</f>
        <v>5.3118074038503957</v>
      </c>
      <c r="R82" s="406">
        <f t="shared" ref="R82" si="1105">AI82*100</f>
        <v>100</v>
      </c>
      <c r="S82" s="408"/>
      <c r="T82" s="509">
        <v>7.6335644120689944E-4</v>
      </c>
      <c r="U82" s="509">
        <v>-7.3312487133306341E-5</v>
      </c>
      <c r="V82" s="509">
        <v>3.9859004931644908E-4</v>
      </c>
      <c r="W82" s="509">
        <v>1.6882904558279582E-4</v>
      </c>
      <c r="X82" s="509">
        <v>1.4604572920670508E-4</v>
      </c>
      <c r="Y82" s="509">
        <v>7.873387499431769E-5</v>
      </c>
      <c r="Z82" s="509">
        <v>1.4822426531738609E-3</v>
      </c>
      <c r="AA82" s="509">
        <v>1.4822426531738546E-3</v>
      </c>
      <c r="AC82" s="509">
        <v>0.51500099499387497</v>
      </c>
      <c r="AD82" s="509">
        <v>-4.9460516452097467E-2</v>
      </c>
      <c r="AE82" s="509">
        <v>0.26891011971822953</v>
      </c>
      <c r="AF82" s="509">
        <v>0.1139010844285783</v>
      </c>
      <c r="AG82" s="509">
        <v>9.8530243272910684E-2</v>
      </c>
      <c r="AH82" s="509">
        <v>5.3118074038503958E-2</v>
      </c>
      <c r="AI82" s="509">
        <v>1</v>
      </c>
    </row>
    <row r="83" spans="1:35">
      <c r="A83" s="17">
        <v>202408</v>
      </c>
      <c r="B83" s="408">
        <f t="shared" ref="B83" si="1106">T83*100</f>
        <v>-1.6054752943314991E-2</v>
      </c>
      <c r="C83" s="412">
        <f t="shared" ref="C83" si="1107">U83*100</f>
        <v>-3.7582919579767685E-2</v>
      </c>
      <c r="D83" s="408">
        <f t="shared" ref="D83" si="1108">V83*100</f>
        <v>2.0200712269348154E-2</v>
      </c>
      <c r="E83" s="408">
        <f t="shared" ref="E83" si="1109">W83*100</f>
        <v>3.7717404239496558E-3</v>
      </c>
      <c r="F83" s="408">
        <f t="shared" ref="F83" si="1110">X83*100</f>
        <v>9.3818247968182542E-3</v>
      </c>
      <c r="G83" s="408">
        <f t="shared" ref="G83" si="1111">Y83*100</f>
        <v>2.4967991995460733E-3</v>
      </c>
      <c r="H83" s="408">
        <f t="shared" ref="H83" si="1112">Z83*100</f>
        <v>-1.7786595833420536E-2</v>
      </c>
      <c r="I83" s="408">
        <f t="shared" ref="I83" si="1113">AA83*100</f>
        <v>-1.7786595833423954E-2</v>
      </c>
      <c r="K83" s="17">
        <v>202408</v>
      </c>
      <c r="L83" s="406">
        <f t="shared" ref="L83" si="1114">AC83*100</f>
        <v>90.263213341523979</v>
      </c>
      <c r="M83" s="415">
        <f t="shared" ref="M83" si="1115">AD83*100</f>
        <v>211.29911497258172</v>
      </c>
      <c r="N83" s="406">
        <f t="shared" ref="N83" si="1116">AE83*100</f>
        <v>-113.57267269429691</v>
      </c>
      <c r="O83" s="406">
        <f t="shared" ref="O83" si="1117">AF83*100</f>
        <v>-21.205521614555703</v>
      </c>
      <c r="P83" s="406">
        <f t="shared" ref="P83" si="1118">AG83*100</f>
        <v>-52.746601343411982</v>
      </c>
      <c r="Q83" s="406">
        <f t="shared" ref="Q83" si="1119">AH83*100</f>
        <v>-14.037532661841087</v>
      </c>
      <c r="R83" s="406">
        <f t="shared" ref="R83" si="1120">AI83*100</f>
        <v>100</v>
      </c>
      <c r="S83" s="408"/>
      <c r="T83" s="509">
        <v>-1.6054752943314991E-4</v>
      </c>
      <c r="U83" s="509">
        <v>-3.7582919579767684E-4</v>
      </c>
      <c r="V83" s="509">
        <v>2.0200712269348155E-4</v>
      </c>
      <c r="W83" s="509">
        <v>3.7717404239496557E-5</v>
      </c>
      <c r="X83" s="509">
        <v>9.3818247968182543E-5</v>
      </c>
      <c r="Y83" s="509">
        <v>2.4967991995460734E-5</v>
      </c>
      <c r="Z83" s="509">
        <v>-1.7786595833420535E-4</v>
      </c>
      <c r="AA83" s="509">
        <v>-1.7786595833423953E-4</v>
      </c>
      <c r="AC83" s="509">
        <v>0.90263213341523973</v>
      </c>
      <c r="AD83" s="509">
        <v>2.1129911497258171</v>
      </c>
      <c r="AE83" s="509">
        <v>-1.1357267269429692</v>
      </c>
      <c r="AF83" s="509">
        <v>-0.21205521614555703</v>
      </c>
      <c r="AG83" s="509">
        <v>-0.52746601343411981</v>
      </c>
      <c r="AH83" s="509">
        <v>-0.14037532661841087</v>
      </c>
      <c r="AI83" s="509">
        <v>1</v>
      </c>
    </row>
    <row r="84" spans="1:35">
      <c r="A84" s="17">
        <v>202409</v>
      </c>
      <c r="B84" s="408">
        <f t="shared" ref="B84" si="1121">T84*100</f>
        <v>-4.9767355985266361E-2</v>
      </c>
      <c r="C84" s="412">
        <f t="shared" ref="C84" si="1122">U84*100</f>
        <v>-3.3375527105272688E-2</v>
      </c>
      <c r="D84" s="408">
        <f t="shared" ref="D84" si="1123">V84*100</f>
        <v>1.0960344228696038E-2</v>
      </c>
      <c r="E84" s="408">
        <f t="shared" ref="E84" si="1124">W84*100</f>
        <v>-5.4494187137493722E-3</v>
      </c>
      <c r="F84" s="408">
        <f t="shared" ref="F84" si="1125">X84*100</f>
        <v>6.1147251758404452E-3</v>
      </c>
      <c r="G84" s="408">
        <f t="shared" ref="G84" si="1126">Y84*100</f>
        <v>7.8487041295307236E-4</v>
      </c>
      <c r="H84" s="408">
        <f t="shared" ref="H84" si="1127">Z84*100</f>
        <v>-7.0732361986798858E-2</v>
      </c>
      <c r="I84" s="408">
        <f t="shared" ref="I84" si="1128">AA84*100</f>
        <v>-7.0732361986788908E-2</v>
      </c>
      <c r="K84" s="17">
        <v>202409</v>
      </c>
      <c r="L84" s="406">
        <f t="shared" ref="L84" si="1129">AC84*100</f>
        <v>70.360093438636611</v>
      </c>
      <c r="M84" s="415">
        <f t="shared" ref="M84" si="1130">AD84*100</f>
        <v>47.185653310293432</v>
      </c>
      <c r="N84" s="406">
        <f t="shared" ref="N84" si="1131">AE84*100</f>
        <v>-15.495515660485964</v>
      </c>
      <c r="O84" s="406">
        <f t="shared" ref="O84" si="1132">AF84*100</f>
        <v>7.7042792869923176</v>
      </c>
      <c r="P84" s="406">
        <f t="shared" ref="P84" si="1133">AG84*100</f>
        <v>-8.6448762689158709</v>
      </c>
      <c r="Q84" s="406">
        <f t="shared" ref="Q84" si="1134">AH84*100</f>
        <v>-1.1096341065205158</v>
      </c>
      <c r="R84" s="406">
        <f t="shared" ref="R84" si="1135">AI84*100</f>
        <v>99.999999999999972</v>
      </c>
      <c r="S84" s="408"/>
      <c r="T84" s="509">
        <v>-4.9767355985266359E-4</v>
      </c>
      <c r="U84" s="509">
        <v>-3.337552710527269E-4</v>
      </c>
      <c r="V84" s="509">
        <v>1.0960344228696038E-4</v>
      </c>
      <c r="W84" s="509">
        <v>-5.4494187137493724E-5</v>
      </c>
      <c r="X84" s="509">
        <v>6.114725175840445E-5</v>
      </c>
      <c r="Y84" s="509">
        <v>7.8487041295307237E-6</v>
      </c>
      <c r="Z84" s="509">
        <v>-7.0732361986798858E-4</v>
      </c>
      <c r="AA84" s="509">
        <v>-7.0732361986788905E-4</v>
      </c>
      <c r="AC84" s="509">
        <v>0.70360093438636606</v>
      </c>
      <c r="AD84" s="509">
        <v>0.47185653310293435</v>
      </c>
      <c r="AE84" s="509">
        <v>-0.15495515660485965</v>
      </c>
      <c r="AF84" s="509">
        <v>7.7042792869923174E-2</v>
      </c>
      <c r="AG84" s="509">
        <v>-8.6448762689158715E-2</v>
      </c>
      <c r="AH84" s="509">
        <v>-1.1096341065205156E-2</v>
      </c>
      <c r="AI84" s="509">
        <v>0.99999999999999978</v>
      </c>
    </row>
    <row r="85" spans="1:35">
      <c r="A85" s="17">
        <v>202410</v>
      </c>
      <c r="B85" s="408">
        <f t="shared" ref="B85" si="1136">T85*100</f>
        <v>-8.694949866906844E-2</v>
      </c>
      <c r="C85" s="412">
        <f t="shared" ref="C85" si="1137">U85*100</f>
        <v>-1.2805410114947487E-2</v>
      </c>
      <c r="D85" s="408">
        <f t="shared" ref="D85" si="1138">V85*100</f>
        <v>3.9279352649958374E-3</v>
      </c>
      <c r="E85" s="408">
        <f t="shared" ref="E85" si="1139">W85*100</f>
        <v>-1.0288987061523215E-2</v>
      </c>
      <c r="F85" s="408">
        <f t="shared" ref="F85" si="1140">X85*100</f>
        <v>4.062723629886981E-3</v>
      </c>
      <c r="G85" s="408">
        <f t="shared" ref="G85" si="1141">Y85*100</f>
        <v>-1.0212768606817111E-4</v>
      </c>
      <c r="H85" s="408">
        <f t="shared" ref="H85" si="1142">Z85*100</f>
        <v>-0.10215536463672448</v>
      </c>
      <c r="I85" s="408">
        <f t="shared" ref="I85" si="1143">AA85*100</f>
        <v>-0.10215536463673815</v>
      </c>
      <c r="K85" s="17">
        <v>202410</v>
      </c>
      <c r="L85" s="406">
        <f t="shared" ref="L85" si="1144">AC85*100</f>
        <v>85.114960901241218</v>
      </c>
      <c r="M85" s="415">
        <f t="shared" ref="M85" si="1145">AD85*100</f>
        <v>12.535230196167287</v>
      </c>
      <c r="N85" s="406">
        <f t="shared" ref="N85" si="1146">AE85*100</f>
        <v>-3.8450601972436784</v>
      </c>
      <c r="O85" s="406">
        <f t="shared" ref="O85" si="1147">AF85*100</f>
        <v>10.071900871884669</v>
      </c>
      <c r="P85" s="406">
        <f t="shared" ref="P85" si="1148">AG85*100</f>
        <v>-3.9770046774679582</v>
      </c>
      <c r="Q85" s="406">
        <f t="shared" ref="Q85" si="1149">AH85*100</f>
        <v>9.9972905418475283E-2</v>
      </c>
      <c r="R85" s="406">
        <f t="shared" ref="R85" si="1150">AI85*100</f>
        <v>100.00000000000003</v>
      </c>
      <c r="S85" s="408"/>
      <c r="T85" s="509">
        <v>-8.694949866906844E-4</v>
      </c>
      <c r="U85" s="509">
        <v>-1.2805410114947487E-4</v>
      </c>
      <c r="V85" s="509">
        <v>3.927935264995837E-5</v>
      </c>
      <c r="W85" s="509">
        <v>-1.0288987061523215E-4</v>
      </c>
      <c r="X85" s="509">
        <v>4.062723629886981E-5</v>
      </c>
      <c r="Y85" s="509">
        <v>-1.0212768606817112E-6</v>
      </c>
      <c r="Z85" s="509">
        <v>-1.0215536463672448E-3</v>
      </c>
      <c r="AA85" s="509">
        <v>-1.0215536463673814E-3</v>
      </c>
      <c r="AC85" s="509">
        <v>0.85114960901241221</v>
      </c>
      <c r="AD85" s="509">
        <v>0.12535230196167288</v>
      </c>
      <c r="AE85" s="509">
        <v>-3.8450601972436785E-2</v>
      </c>
      <c r="AF85" s="509">
        <v>0.10071900871884669</v>
      </c>
      <c r="AG85" s="509">
        <v>-3.9770046774679581E-2</v>
      </c>
      <c r="AH85" s="509">
        <v>9.997290541847528E-4</v>
      </c>
      <c r="AI85" s="509">
        <v>1.0000000000000002</v>
      </c>
    </row>
    <row r="86" spans="1:35">
      <c r="A86" s="17">
        <v>202411</v>
      </c>
      <c r="B86" s="408">
        <f t="shared" ref="B86" si="1151">T86*100</f>
        <v>-0.10205177624162916</v>
      </c>
      <c r="C86" s="412">
        <f t="shared" ref="C86" si="1152">U86*100</f>
        <v>1.6975789724381393E-2</v>
      </c>
      <c r="D86" s="408">
        <f t="shared" ref="D86" si="1153">V86*100</f>
        <v>-4.3128988821960739E-3</v>
      </c>
      <c r="E86" s="408">
        <f t="shared" ref="E86" si="1154">W86*100</f>
        <v>-1.7249215495992079E-2</v>
      </c>
      <c r="F86" s="408">
        <f t="shared" ref="F86" si="1155">X86*100</f>
        <v>1.3909642983778337E-3</v>
      </c>
      <c r="G86" s="408">
        <f t="shared" ref="G86" si="1156">Y86*100</f>
        <v>-1.6714729342360902E-3</v>
      </c>
      <c r="H86" s="408">
        <f t="shared" ref="H86" si="1157">Z86*100</f>
        <v>-0.1069186095312942</v>
      </c>
      <c r="I86" s="408">
        <f t="shared" ref="I86" si="1158">AA86*100</f>
        <v>-0.10691860953126933</v>
      </c>
      <c r="K86" s="17">
        <v>202411</v>
      </c>
      <c r="L86" s="406">
        <f t="shared" ref="L86" si="1159">AC86*100</f>
        <v>95.448095227762437</v>
      </c>
      <c r="M86" s="415">
        <f t="shared" ref="M86" si="1160">AD86*100</f>
        <v>-15.877301246994538</v>
      </c>
      <c r="N86" s="406">
        <f t="shared" ref="N86" si="1161">AE86*100</f>
        <v>4.0338149748699488</v>
      </c>
      <c r="O86" s="406">
        <f t="shared" ref="O86" si="1162">AF86*100</f>
        <v>16.133033876523971</v>
      </c>
      <c r="P86" s="406">
        <f t="shared" ref="P86" si="1163">AG86*100</f>
        <v>-1.3009562175148843</v>
      </c>
      <c r="Q86" s="406">
        <f t="shared" ref="Q86" si="1164">AH86*100</f>
        <v>1.5633133853530556</v>
      </c>
      <c r="R86" s="406">
        <f t="shared" ref="R86" si="1165">AI86*100</f>
        <v>100</v>
      </c>
      <c r="S86" s="408"/>
      <c r="T86" s="509">
        <v>-1.0205177624162916E-3</v>
      </c>
      <c r="U86" s="509">
        <v>1.6975789724381395E-4</v>
      </c>
      <c r="V86" s="509">
        <v>-4.3128988821960739E-5</v>
      </c>
      <c r="W86" s="509">
        <v>-1.7249215495992079E-4</v>
      </c>
      <c r="X86" s="509">
        <v>1.3909642983778337E-5</v>
      </c>
      <c r="Y86" s="509">
        <v>-1.6714729342360902E-5</v>
      </c>
      <c r="Z86" s="509">
        <v>-1.069186095312942E-3</v>
      </c>
      <c r="AA86" s="509">
        <v>-1.0691860953126932E-3</v>
      </c>
      <c r="AC86" s="509">
        <v>0.95448095227762431</v>
      </c>
      <c r="AD86" s="509">
        <v>-0.15877301246994538</v>
      </c>
      <c r="AE86" s="509">
        <v>4.0338149748699488E-2</v>
      </c>
      <c r="AF86" s="509">
        <v>0.16133033876523969</v>
      </c>
      <c r="AG86" s="509">
        <v>-1.3009562175148844E-2</v>
      </c>
      <c r="AH86" s="509">
        <v>1.5633133853530556E-2</v>
      </c>
      <c r="AI86" s="509">
        <v>1</v>
      </c>
    </row>
    <row r="87" spans="1:35">
      <c r="A87" s="17">
        <v>202412</v>
      </c>
      <c r="B87" s="408">
        <f t="shared" ref="B87" si="1166">T87*100</f>
        <v>-9.3160666057211336E-2</v>
      </c>
      <c r="C87" s="412">
        <f t="shared" ref="C87" si="1167">U87*100</f>
        <v>5.2328956540255239E-2</v>
      </c>
      <c r="D87" s="408">
        <f t="shared" ref="D87" si="1168">V87*100</f>
        <v>-6.5383102155175182E-3</v>
      </c>
      <c r="E87" s="408">
        <f t="shared" ref="E87" si="1169">W87*100</f>
        <v>-1.7974306640374107E-2</v>
      </c>
      <c r="F87" s="408">
        <f t="shared" ref="F87" si="1170">X87*100</f>
        <v>-1.4216575446132382E-4</v>
      </c>
      <c r="G87" s="408">
        <f t="shared" ref="G87" si="1171">Y87*100</f>
        <v>-2.4443707573458462E-3</v>
      </c>
      <c r="H87" s="408">
        <f t="shared" ref="H87" si="1172">Z87*100</f>
        <v>-6.79308628846549E-2</v>
      </c>
      <c r="I87" s="408">
        <f t="shared" ref="I87" si="1173">AA87*100</f>
        <v>-6.7930862884670096E-2</v>
      </c>
      <c r="K87" s="17">
        <v>202412</v>
      </c>
      <c r="L87" s="406">
        <f t="shared" ref="L87" si="1174">AC87*100</f>
        <v>137.14041321011348</v>
      </c>
      <c r="M87" s="415">
        <f t="shared" ref="M87" si="1175">AD87*100</f>
        <v>-77.032668684201241</v>
      </c>
      <c r="N87" s="406">
        <f t="shared" ref="N87" si="1176">AE87*100</f>
        <v>9.6249479807424567</v>
      </c>
      <c r="O87" s="406">
        <f t="shared" ref="O87" si="1177">AF87*100</f>
        <v>26.459706055690891</v>
      </c>
      <c r="P87" s="406">
        <f t="shared" ref="P87" si="1178">AG87*100</f>
        <v>0.20928006567900972</v>
      </c>
      <c r="Q87" s="406">
        <f t="shared" ref="Q87" si="1179">AH87*100</f>
        <v>3.5983213719754064</v>
      </c>
      <c r="R87" s="406">
        <f t="shared" ref="R87" si="1180">AI87*100</f>
        <v>100</v>
      </c>
      <c r="S87" s="408"/>
      <c r="T87" s="510">
        <v>-9.3160666057211336E-4</v>
      </c>
      <c r="U87" s="510">
        <v>5.2328956540255238E-4</v>
      </c>
      <c r="V87" s="510">
        <v>-6.5383102155175182E-5</v>
      </c>
      <c r="W87" s="510">
        <v>-1.7974306640374107E-4</v>
      </c>
      <c r="X87" s="510">
        <v>-1.4216575446132381E-6</v>
      </c>
      <c r="Y87" s="510">
        <v>-2.444370757345846E-5</v>
      </c>
      <c r="Z87" s="510">
        <v>-6.7930862884654894E-4</v>
      </c>
      <c r="AA87" s="510">
        <v>-6.7930862884670094E-4</v>
      </c>
      <c r="AC87" s="510">
        <v>1.3714041321011348</v>
      </c>
      <c r="AD87" s="510">
        <v>-0.77032668684201244</v>
      </c>
      <c r="AE87" s="510">
        <v>9.6249479807424571E-2</v>
      </c>
      <c r="AF87" s="510">
        <v>0.2645970605569089</v>
      </c>
      <c r="AG87" s="510">
        <v>2.0928006567900973E-3</v>
      </c>
      <c r="AH87" s="510">
        <v>3.5983213719754062E-2</v>
      </c>
      <c r="AI87" s="510">
        <v>1</v>
      </c>
    </row>
    <row r="88" spans="1:35">
      <c r="A88" s="404">
        <v>202501</v>
      </c>
      <c r="B88" s="409">
        <f t="shared" ref="B88:B99" si="1181">T88*100</f>
        <v>-9.7234096314768273E-2</v>
      </c>
      <c r="C88" s="413">
        <f t="shared" ref="C88:C99" si="1182">U88*100</f>
        <v>5.7279477659161214E-2</v>
      </c>
      <c r="D88" s="409">
        <f t="shared" ref="D88:D99" si="1183">V88*100</f>
        <v>-7.1215350449013917E-3</v>
      </c>
      <c r="E88" s="409">
        <f t="shared" ref="E88:E99" si="1184">W88*100</f>
        <v>-1.7006441062946347E-2</v>
      </c>
      <c r="F88" s="409">
        <f t="shared" ref="F88:F99" si="1185">X88*100</f>
        <v>-2.3320514982258134E-3</v>
      </c>
      <c r="G88" s="409">
        <f t="shared" ref="G88:G99" si="1186">Y88*100</f>
        <v>-4.0119818283867407E-3</v>
      </c>
      <c r="H88" s="409">
        <f t="shared" ref="H88:H99" si="1187">Z88*100</f>
        <v>-7.0426628090067347E-2</v>
      </c>
      <c r="I88" s="409">
        <f t="shared" ref="I88:I99" si="1188">AA88*100</f>
        <v>-7.0426628090067778E-2</v>
      </c>
      <c r="K88" s="404">
        <v>202501</v>
      </c>
      <c r="L88" s="405">
        <f t="shared" ref="L88:L99" si="1189">AC88*100</f>
        <v>138.06439261924811</v>
      </c>
      <c r="M88" s="417">
        <f t="shared" ref="M88:M99" si="1190">AD88*100</f>
        <v>-81.332131343712092</v>
      </c>
      <c r="N88" s="405">
        <f t="shared" ref="N88:N99" si="1191">AE88*100</f>
        <v>10.111992066117077</v>
      </c>
      <c r="O88" s="405">
        <f t="shared" ref="O88:O99" si="1192">AF88*100</f>
        <v>24.147742869638904</v>
      </c>
      <c r="P88" s="405">
        <f t="shared" ref="P88:P99" si="1193">AG88*100</f>
        <v>3.3113206772350288</v>
      </c>
      <c r="Q88" s="405">
        <f t="shared" ref="Q88:Q99" si="1194">AH88*100</f>
        <v>5.6966831114729635</v>
      </c>
      <c r="R88" s="405">
        <f t="shared" ref="R88:R99" si="1195">AI88*100</f>
        <v>100</v>
      </c>
      <c r="S88" s="408"/>
      <c r="T88" s="2664">
        <v>-9.7234096314768273E-4</v>
      </c>
      <c r="U88" s="2664">
        <v>5.7279477659161215E-4</v>
      </c>
      <c r="V88" s="2664">
        <v>-7.1215350449013913E-5</v>
      </c>
      <c r="W88" s="2664">
        <v>-1.7006441062946347E-4</v>
      </c>
      <c r="X88" s="2664">
        <v>-2.3320514982258135E-5</v>
      </c>
      <c r="Y88" s="2664">
        <v>-4.011981828386741E-5</v>
      </c>
      <c r="Z88" s="2664">
        <v>-7.0426628090067354E-4</v>
      </c>
      <c r="AA88" s="2664">
        <v>-7.0426628090067777E-4</v>
      </c>
      <c r="AC88" s="2664">
        <v>1.3806439261924812</v>
      </c>
      <c r="AD88" s="2664">
        <v>-0.81332131343712089</v>
      </c>
      <c r="AE88" s="2664">
        <v>0.10111992066117077</v>
      </c>
      <c r="AF88" s="2664">
        <v>0.24147742869638902</v>
      </c>
      <c r="AG88" s="2664">
        <v>3.3113206772350287E-2</v>
      </c>
      <c r="AH88" s="2664">
        <v>5.6966831114729631E-2</v>
      </c>
      <c r="AI88" s="2664">
        <v>1</v>
      </c>
    </row>
    <row r="89" spans="1:35">
      <c r="A89" s="17">
        <v>202502</v>
      </c>
      <c r="B89" s="408">
        <f t="shared" si="1181"/>
        <v>-8.5605888773357425E-2</v>
      </c>
      <c r="C89" s="412">
        <f t="shared" si="1182"/>
        <v>4.5887460422531438E-2</v>
      </c>
      <c r="D89" s="408">
        <f t="shared" si="1183"/>
        <v>-6.8404873155222447E-3</v>
      </c>
      <c r="E89" s="408">
        <f t="shared" si="1184"/>
        <v>-1.3077160562597556E-2</v>
      </c>
      <c r="F89" s="408">
        <f t="shared" si="1185"/>
        <v>-3.865521536698259E-3</v>
      </c>
      <c r="G89" s="408">
        <f t="shared" si="1186"/>
        <v>-3.8960560210496054E-3</v>
      </c>
      <c r="H89" s="408">
        <f t="shared" si="1187"/>
        <v>-6.7397653786693643E-2</v>
      </c>
      <c r="I89" s="408">
        <f t="shared" si="1188"/>
        <v>-6.7397653786702413E-2</v>
      </c>
      <c r="K89" s="17">
        <v>202502</v>
      </c>
      <c r="L89" s="406">
        <f t="shared" si="1189"/>
        <v>127.01612587923445</v>
      </c>
      <c r="M89" s="415">
        <f t="shared" si="1190"/>
        <v>-68.084655539731898</v>
      </c>
      <c r="N89" s="406">
        <f t="shared" si="1191"/>
        <v>10.14944427764749</v>
      </c>
      <c r="O89" s="406">
        <f t="shared" si="1192"/>
        <v>19.402990798441397</v>
      </c>
      <c r="P89" s="406">
        <f t="shared" si="1193"/>
        <v>5.735394809042198</v>
      </c>
      <c r="Q89" s="406">
        <f t="shared" si="1194"/>
        <v>5.7806997753663731</v>
      </c>
      <c r="R89" s="406">
        <f t="shared" si="1195"/>
        <v>100.00000000000003</v>
      </c>
      <c r="S89" s="408"/>
      <c r="T89" s="509">
        <v>-8.5605888773357419E-4</v>
      </c>
      <c r="U89" s="509">
        <v>4.5887460422531438E-4</v>
      </c>
      <c r="V89" s="509">
        <v>-6.8404873155222446E-5</v>
      </c>
      <c r="W89" s="509">
        <v>-1.3077160562597557E-4</v>
      </c>
      <c r="X89" s="509">
        <v>-3.8655215366982591E-5</v>
      </c>
      <c r="Y89" s="509">
        <v>-3.8960560210496054E-5</v>
      </c>
      <c r="Z89" s="509">
        <v>-6.7397653786693639E-4</v>
      </c>
      <c r="AA89" s="509">
        <v>-6.739765378670241E-4</v>
      </c>
      <c r="AC89" s="509">
        <v>1.2701612587923445</v>
      </c>
      <c r="AD89" s="509">
        <v>-0.68084655539731898</v>
      </c>
      <c r="AE89" s="509">
        <v>0.1014944427764749</v>
      </c>
      <c r="AF89" s="509">
        <v>0.19402990798441397</v>
      </c>
      <c r="AG89" s="509">
        <v>5.7353948090421977E-2</v>
      </c>
      <c r="AH89" s="509">
        <v>5.7806997753663734E-2</v>
      </c>
      <c r="AI89" s="509">
        <v>1.0000000000000002</v>
      </c>
    </row>
    <row r="90" spans="1:35">
      <c r="A90" s="17">
        <v>202503</v>
      </c>
      <c r="B90" s="408">
        <f t="shared" si="1181"/>
        <v>-6.2005273321886163E-2</v>
      </c>
      <c r="C90" s="412">
        <f t="shared" si="1182"/>
        <v>3.4749857404091297E-2</v>
      </c>
      <c r="D90" s="408">
        <f t="shared" si="1183"/>
        <v>5.1188675099158687E-4</v>
      </c>
      <c r="E90" s="408">
        <f t="shared" si="1184"/>
        <v>-6.7965504276004205E-3</v>
      </c>
      <c r="F90" s="408">
        <f t="shared" si="1185"/>
        <v>-2.2577465659520844E-3</v>
      </c>
      <c r="G90" s="408">
        <f t="shared" si="1186"/>
        <v>-1.3346138904190537E-3</v>
      </c>
      <c r="H90" s="408">
        <f t="shared" si="1187"/>
        <v>-3.7132440050774838E-2</v>
      </c>
      <c r="I90" s="408">
        <f t="shared" si="1188"/>
        <v>-3.713244005077105E-2</v>
      </c>
      <c r="K90" s="17">
        <v>202503</v>
      </c>
      <c r="L90" s="406">
        <f t="shared" si="1189"/>
        <v>166.98410671935443</v>
      </c>
      <c r="M90" s="415">
        <f t="shared" si="1190"/>
        <v>-93.583554855469771</v>
      </c>
      <c r="N90" s="406">
        <f t="shared" si="1191"/>
        <v>-1.3785432637651438</v>
      </c>
      <c r="O90" s="406">
        <f t="shared" si="1192"/>
        <v>18.303538410906551</v>
      </c>
      <c r="P90" s="406">
        <f t="shared" si="1193"/>
        <v>6.0802537157936429</v>
      </c>
      <c r="Q90" s="406">
        <f t="shared" si="1194"/>
        <v>3.5941992731802834</v>
      </c>
      <c r="R90" s="406">
        <f t="shared" si="1195"/>
        <v>99.999999999999986</v>
      </c>
      <c r="S90" s="408"/>
      <c r="T90" s="509">
        <v>-6.2005273321886166E-4</v>
      </c>
      <c r="U90" s="509">
        <v>3.4749857404091296E-4</v>
      </c>
      <c r="V90" s="509">
        <v>5.1188675099158688E-6</v>
      </c>
      <c r="W90" s="509">
        <v>-6.7965504276004205E-5</v>
      </c>
      <c r="X90" s="509">
        <v>-2.2577465659520842E-5</v>
      </c>
      <c r="Y90" s="509">
        <v>-1.3346138904190537E-5</v>
      </c>
      <c r="Z90" s="509">
        <v>-3.7132440050774841E-4</v>
      </c>
      <c r="AA90" s="509">
        <v>-3.7132440050771052E-4</v>
      </c>
      <c r="AC90" s="509">
        <v>1.6698410671935442</v>
      </c>
      <c r="AD90" s="509">
        <v>-0.93583554855469764</v>
      </c>
      <c r="AE90" s="509">
        <v>-1.3785432637651437E-2</v>
      </c>
      <c r="AF90" s="509">
        <v>0.1830353841090655</v>
      </c>
      <c r="AG90" s="509">
        <v>6.0802537157936432E-2</v>
      </c>
      <c r="AH90" s="509">
        <v>3.5941992731802833E-2</v>
      </c>
      <c r="AI90" s="509">
        <v>0.99999999999999989</v>
      </c>
    </row>
    <row r="91" spans="1:35">
      <c r="A91" s="17">
        <v>202504</v>
      </c>
      <c r="B91" s="408">
        <f t="shared" si="1181"/>
        <v>-1.5524564351052123E-2</v>
      </c>
      <c r="C91" s="412">
        <f t="shared" si="1182"/>
        <v>3.7283055645064435E-2</v>
      </c>
      <c r="D91" s="408">
        <f t="shared" si="1183"/>
        <v>1.7438413127574305E-2</v>
      </c>
      <c r="E91" s="408">
        <f t="shared" si="1184"/>
        <v>6.1659413897838349E-3</v>
      </c>
      <c r="F91" s="408">
        <f t="shared" si="1185"/>
        <v>2.6313937143685223E-3</v>
      </c>
      <c r="G91" s="408">
        <f t="shared" si="1186"/>
        <v>2.3941637422104436E-3</v>
      </c>
      <c r="H91" s="408">
        <f t="shared" si="1187"/>
        <v>5.0388403267949411E-2</v>
      </c>
      <c r="I91" s="408">
        <f t="shared" si="1188"/>
        <v>5.0388403267942236E-2</v>
      </c>
      <c r="K91" s="17">
        <v>202504</v>
      </c>
      <c r="L91" s="406">
        <f t="shared" si="1189"/>
        <v>-30.809796191590859</v>
      </c>
      <c r="M91" s="415">
        <f t="shared" si="1190"/>
        <v>73.991341711713048</v>
      </c>
      <c r="N91" s="406">
        <f t="shared" si="1191"/>
        <v>34.607989133615533</v>
      </c>
      <c r="O91" s="406">
        <f t="shared" si="1192"/>
        <v>12.23682631298184</v>
      </c>
      <c r="P91" s="406">
        <f t="shared" si="1193"/>
        <v>5.2222208756558777</v>
      </c>
      <c r="Q91" s="406">
        <f t="shared" si="1194"/>
        <v>4.7514181576245766</v>
      </c>
      <c r="R91" s="406">
        <f t="shared" si="1195"/>
        <v>100.00000000000003</v>
      </c>
      <c r="S91" s="408"/>
      <c r="T91" s="509">
        <v>-1.5524564351052122E-4</v>
      </c>
      <c r="U91" s="509">
        <v>3.7283055645064434E-4</v>
      </c>
      <c r="V91" s="509">
        <v>1.7438413127574305E-4</v>
      </c>
      <c r="W91" s="509">
        <v>6.1659413897838353E-5</v>
      </c>
      <c r="X91" s="509">
        <v>2.6313937143685225E-5</v>
      </c>
      <c r="Y91" s="509">
        <v>2.3941637422104438E-5</v>
      </c>
      <c r="Z91" s="509">
        <v>5.0388403267949411E-4</v>
      </c>
      <c r="AA91" s="509">
        <v>5.0388403267942234E-4</v>
      </c>
      <c r="AC91" s="509">
        <v>-0.3080979619159086</v>
      </c>
      <c r="AD91" s="509">
        <v>0.73991341711713055</v>
      </c>
      <c r="AE91" s="509">
        <v>0.3460798913361553</v>
      </c>
      <c r="AF91" s="509">
        <v>0.12236826312981841</v>
      </c>
      <c r="AG91" s="509">
        <v>5.2222208756558773E-2</v>
      </c>
      <c r="AH91" s="509">
        <v>4.7514181576245769E-2</v>
      </c>
      <c r="AI91" s="509">
        <v>1.0000000000000002</v>
      </c>
    </row>
    <row r="92" spans="1:35">
      <c r="A92" s="17">
        <v>202505</v>
      </c>
      <c r="B92" s="408">
        <f t="shared" si="1181"/>
        <v>2.827641460053618E-2</v>
      </c>
      <c r="C92" s="412">
        <f t="shared" si="1182"/>
        <v>3.1600153480370721E-2</v>
      </c>
      <c r="D92" s="408">
        <f t="shared" si="1183"/>
        <v>2.6317222379567268E-2</v>
      </c>
      <c r="E92" s="408">
        <f t="shared" si="1184"/>
        <v>1.2554900840079266E-2</v>
      </c>
      <c r="F92" s="408">
        <f t="shared" si="1185"/>
        <v>4.8863457973408308E-3</v>
      </c>
      <c r="G92" s="408">
        <f t="shared" si="1186"/>
        <v>3.4207663759965694E-3</v>
      </c>
      <c r="H92" s="408">
        <f t="shared" si="1187"/>
        <v>0.10705580347389082</v>
      </c>
      <c r="I92" s="408">
        <f t="shared" si="1188"/>
        <v>0.10705580347391598</v>
      </c>
      <c r="K92" s="17">
        <v>202505</v>
      </c>
      <c r="L92" s="406">
        <f t="shared" si="1189"/>
        <v>26.412780702199239</v>
      </c>
      <c r="M92" s="415">
        <f t="shared" si="1190"/>
        <v>29.517459544430473</v>
      </c>
      <c r="N92" s="406">
        <f t="shared" si="1191"/>
        <v>24.582714365396932</v>
      </c>
      <c r="O92" s="406">
        <f t="shared" si="1192"/>
        <v>11.727436003169322</v>
      </c>
      <c r="P92" s="406">
        <f t="shared" si="1193"/>
        <v>4.5642979070560443</v>
      </c>
      <c r="Q92" s="406">
        <f t="shared" si="1194"/>
        <v>3.1953114777479938</v>
      </c>
      <c r="R92" s="406">
        <f t="shared" si="1195"/>
        <v>100</v>
      </c>
      <c r="S92" s="408"/>
      <c r="T92" s="509">
        <v>2.8276414600536179E-4</v>
      </c>
      <c r="U92" s="509">
        <v>3.1600153480370718E-4</v>
      </c>
      <c r="V92" s="509">
        <v>2.6317222379567269E-4</v>
      </c>
      <c r="W92" s="509">
        <v>1.2554900840079265E-4</v>
      </c>
      <c r="X92" s="509">
        <v>4.8863457973408304E-5</v>
      </c>
      <c r="Y92" s="509">
        <v>3.4207663759965692E-5</v>
      </c>
      <c r="Z92" s="509">
        <v>1.0705580347389082E-3</v>
      </c>
      <c r="AA92" s="509">
        <v>1.0705580347391598E-3</v>
      </c>
      <c r="AC92" s="509">
        <v>0.2641278070219924</v>
      </c>
      <c r="AD92" s="509">
        <v>0.29517459544430474</v>
      </c>
      <c r="AE92" s="509">
        <v>0.24582714365396932</v>
      </c>
      <c r="AF92" s="509">
        <v>0.11727436003169321</v>
      </c>
      <c r="AG92" s="509">
        <v>4.564297907056044E-2</v>
      </c>
      <c r="AH92" s="509">
        <v>3.1953114777479939E-2</v>
      </c>
      <c r="AI92" s="509">
        <v>1</v>
      </c>
    </row>
    <row r="93" spans="1:35">
      <c r="A93" s="17">
        <v>202506</v>
      </c>
      <c r="B93" s="408">
        <f t="shared" si="1181"/>
        <v>5.8104072768897898E-3</v>
      </c>
      <c r="C93" s="412">
        <f t="shared" si="1182"/>
        <v>7.3965779182485342E-3</v>
      </c>
      <c r="D93" s="408">
        <f t="shared" si="1183"/>
        <v>1.8522496299477959E-2</v>
      </c>
      <c r="E93" s="408">
        <f t="shared" si="1184"/>
        <v>8.9490216087688042E-3</v>
      </c>
      <c r="F93" s="408">
        <f t="shared" si="1185"/>
        <v>2.6412657538883114E-3</v>
      </c>
      <c r="G93" s="408">
        <f t="shared" si="1186"/>
        <v>-1.3535061658978508E-3</v>
      </c>
      <c r="H93" s="408">
        <f t="shared" si="1187"/>
        <v>4.1966262691375544E-2</v>
      </c>
      <c r="I93" s="408">
        <f t="shared" si="1188"/>
        <v>4.1966262691359203E-2</v>
      </c>
      <c r="K93" s="17">
        <v>202506</v>
      </c>
      <c r="L93" s="406">
        <f t="shared" si="1189"/>
        <v>13.845424644124629</v>
      </c>
      <c r="M93" s="415">
        <f t="shared" si="1190"/>
        <v>17.6250574721027</v>
      </c>
      <c r="N93" s="406">
        <f t="shared" si="1191"/>
        <v>44.136635267463319</v>
      </c>
      <c r="O93" s="406">
        <f t="shared" si="1192"/>
        <v>21.324323479984102</v>
      </c>
      <c r="P93" s="406">
        <f t="shared" si="1193"/>
        <v>6.2937835882896378</v>
      </c>
      <c r="Q93" s="406">
        <f t="shared" si="1194"/>
        <v>-3.225224451964384</v>
      </c>
      <c r="R93" s="406">
        <f t="shared" si="1195"/>
        <v>100.00000000000003</v>
      </c>
      <c r="S93" s="408"/>
      <c r="T93" s="509">
        <v>5.81040727688979E-5</v>
      </c>
      <c r="U93" s="509">
        <v>7.3965779182485339E-5</v>
      </c>
      <c r="V93" s="509">
        <v>1.852249629947796E-4</v>
      </c>
      <c r="W93" s="509">
        <v>8.9490216087688039E-5</v>
      </c>
      <c r="X93" s="509">
        <v>2.6412657538883114E-5</v>
      </c>
      <c r="Y93" s="509">
        <v>-1.3535061658978508E-5</v>
      </c>
      <c r="Z93" s="509">
        <v>4.1966262691375545E-4</v>
      </c>
      <c r="AA93" s="509">
        <v>4.1966262691359206E-4</v>
      </c>
      <c r="AC93" s="509">
        <v>0.13845424644124629</v>
      </c>
      <c r="AD93" s="509">
        <v>0.17625057472102701</v>
      </c>
      <c r="AE93" s="509">
        <v>0.4413663526746332</v>
      </c>
      <c r="AF93" s="509">
        <v>0.21324323479984103</v>
      </c>
      <c r="AG93" s="509">
        <v>6.2937835882896379E-2</v>
      </c>
      <c r="AH93" s="509">
        <v>-3.2252244519643841E-2</v>
      </c>
      <c r="AI93" s="509">
        <v>1.0000000000000002</v>
      </c>
    </row>
    <row r="94" spans="1:35">
      <c r="A94" s="17">
        <v>202507</v>
      </c>
      <c r="B94" s="408">
        <f t="shared" si="1181"/>
        <v>-4.1550937542259282E-2</v>
      </c>
      <c r="C94" s="412">
        <f t="shared" si="1182"/>
        <v>-1.2839073203953021E-2</v>
      </c>
      <c r="D94" s="408">
        <f t="shared" si="1183"/>
        <v>8.2816939322219365E-3</v>
      </c>
      <c r="E94" s="408">
        <f t="shared" si="1184"/>
        <v>-8.8372803895712623E-4</v>
      </c>
      <c r="F94" s="408">
        <f t="shared" si="1185"/>
        <v>6.2292382935528383E-4</v>
      </c>
      <c r="G94" s="408">
        <f t="shared" si="1186"/>
        <v>-6.2974843656086327E-3</v>
      </c>
      <c r="H94" s="408">
        <f t="shared" si="1187"/>
        <v>-5.266660538920083E-2</v>
      </c>
      <c r="I94" s="408">
        <f t="shared" si="1188"/>
        <v>-5.2666605389194078E-2</v>
      </c>
      <c r="K94" s="17">
        <v>202507</v>
      </c>
      <c r="L94" s="406">
        <f t="shared" si="1189"/>
        <v>78.894277000011854</v>
      </c>
      <c r="M94" s="415">
        <f t="shared" si="1190"/>
        <v>24.378015459841361</v>
      </c>
      <c r="N94" s="406">
        <f t="shared" si="1191"/>
        <v>-15.724753610036309</v>
      </c>
      <c r="O94" s="406">
        <f t="shared" si="1192"/>
        <v>1.6779665832389732</v>
      </c>
      <c r="P94" s="406">
        <f t="shared" si="1193"/>
        <v>-1.1827681407448618</v>
      </c>
      <c r="Q94" s="406">
        <f t="shared" si="1194"/>
        <v>11.957262707688992</v>
      </c>
      <c r="R94" s="406">
        <f t="shared" si="1195"/>
        <v>100</v>
      </c>
      <c r="S94" s="408"/>
      <c r="T94" s="509">
        <v>-4.155093754225928E-4</v>
      </c>
      <c r="U94" s="509">
        <v>-1.2839073203953021E-4</v>
      </c>
      <c r="V94" s="509">
        <v>8.2816939322219359E-5</v>
      </c>
      <c r="W94" s="509">
        <v>-8.8372803895712619E-6</v>
      </c>
      <c r="X94" s="509">
        <v>6.2292382935528384E-6</v>
      </c>
      <c r="Y94" s="509">
        <v>-6.2974843656086327E-5</v>
      </c>
      <c r="Z94" s="509">
        <v>-5.2666605389200833E-4</v>
      </c>
      <c r="AA94" s="509">
        <v>-5.2666605389194078E-4</v>
      </c>
      <c r="AC94" s="509">
        <v>0.78894277000011859</v>
      </c>
      <c r="AD94" s="509">
        <v>0.2437801545984136</v>
      </c>
      <c r="AE94" s="509">
        <v>-0.1572475361003631</v>
      </c>
      <c r="AF94" s="509">
        <v>1.6779665832389733E-2</v>
      </c>
      <c r="AG94" s="509">
        <v>-1.1827681407448618E-2</v>
      </c>
      <c r="AH94" s="509">
        <v>0.11957262707688993</v>
      </c>
      <c r="AI94" s="509">
        <v>1</v>
      </c>
    </row>
    <row r="95" spans="1:35">
      <c r="A95" s="17">
        <v>202508</v>
      </c>
      <c r="B95" s="408">
        <f t="shared" si="1181"/>
        <v>-5.8503435162496377E-2</v>
      </c>
      <c r="C95" s="412">
        <f t="shared" si="1182"/>
        <v>-3.14238579529637E-2</v>
      </c>
      <c r="D95" s="408">
        <f t="shared" si="1183"/>
        <v>-8.8537768202391794E-3</v>
      </c>
      <c r="E95" s="408">
        <f t="shared" si="1184"/>
        <v>-7.0538282185805589E-3</v>
      </c>
      <c r="F95" s="408">
        <f t="shared" si="1185"/>
        <v>-2.8231126354381145E-3</v>
      </c>
      <c r="G95" s="408">
        <f t="shared" si="1186"/>
        <v>-1.4072591829992072E-2</v>
      </c>
      <c r="H95" s="408">
        <f t="shared" si="1187"/>
        <v>-0.12273060261970997</v>
      </c>
      <c r="I95" s="408">
        <f t="shared" si="1188"/>
        <v>-0.12273060261970895</v>
      </c>
      <c r="K95" s="17">
        <v>202508</v>
      </c>
      <c r="L95" s="406">
        <f t="shared" si="1189"/>
        <v>47.668172333328862</v>
      </c>
      <c r="M95" s="415">
        <f t="shared" si="1190"/>
        <v>25.603930301175897</v>
      </c>
      <c r="N95" s="406">
        <f t="shared" si="1191"/>
        <v>7.213992786846549</v>
      </c>
      <c r="O95" s="406">
        <f t="shared" si="1192"/>
        <v>5.7474077923640428</v>
      </c>
      <c r="P95" s="406">
        <f t="shared" si="1193"/>
        <v>2.3002515877688161</v>
      </c>
      <c r="Q95" s="406">
        <f t="shared" si="1194"/>
        <v>11.466245198515859</v>
      </c>
      <c r="R95" s="406">
        <f t="shared" si="1195"/>
        <v>100.00000000000004</v>
      </c>
      <c r="S95" s="408"/>
      <c r="T95" s="509">
        <v>-5.8503435162496375E-4</v>
      </c>
      <c r="U95" s="509">
        <v>-3.14238579529637E-4</v>
      </c>
      <c r="V95" s="509">
        <v>-8.8537768202391791E-5</v>
      </c>
      <c r="W95" s="509">
        <v>-7.0538282185805587E-5</v>
      </c>
      <c r="X95" s="509">
        <v>-2.8231126354381146E-5</v>
      </c>
      <c r="Y95" s="509">
        <v>-1.4072591829992072E-4</v>
      </c>
      <c r="Z95" s="509">
        <v>-1.2273060261970997E-3</v>
      </c>
      <c r="AA95" s="509">
        <v>-1.2273060261970895E-3</v>
      </c>
      <c r="AC95" s="509">
        <v>0.47668172333328862</v>
      </c>
      <c r="AD95" s="509">
        <v>0.25603930301175898</v>
      </c>
      <c r="AE95" s="509">
        <v>7.2139927868465487E-2</v>
      </c>
      <c r="AF95" s="509">
        <v>5.7474077923640426E-2</v>
      </c>
      <c r="AG95" s="509">
        <v>2.3002515877688159E-2</v>
      </c>
      <c r="AH95" s="509">
        <v>0.11466245198515858</v>
      </c>
      <c r="AI95" s="509">
        <v>1.0000000000000004</v>
      </c>
    </row>
    <row r="96" spans="1:35">
      <c r="A96" s="17">
        <v>202509</v>
      </c>
      <c r="B96" s="408">
        <f t="shared" si="1181"/>
        <v>1.8349780323905E-2</v>
      </c>
      <c r="C96" s="412">
        <f t="shared" si="1182"/>
        <v>-1.8893528036526108E-2</v>
      </c>
      <c r="D96" s="408">
        <f t="shared" si="1183"/>
        <v>-8.547717018818176E-3</v>
      </c>
      <c r="E96" s="408">
        <f t="shared" si="1184"/>
        <v>-2.8849377924010122E-3</v>
      </c>
      <c r="F96" s="408">
        <f t="shared" si="1185"/>
        <v>-2.9430457925456299E-3</v>
      </c>
      <c r="G96" s="408">
        <f t="shared" si="1186"/>
        <v>-1.625426048479673E-2</v>
      </c>
      <c r="H96" s="408">
        <f t="shared" si="1187"/>
        <v>-3.1173708801182653E-2</v>
      </c>
      <c r="I96" s="408">
        <f t="shared" si="1188"/>
        <v>-3.1173708801190716E-2</v>
      </c>
      <c r="K96" s="17">
        <v>202509</v>
      </c>
      <c r="L96" s="406">
        <f t="shared" si="1189"/>
        <v>-58.863000360126719</v>
      </c>
      <c r="M96" s="415">
        <f t="shared" si="1190"/>
        <v>60.607251312392243</v>
      </c>
      <c r="N96" s="406">
        <f t="shared" si="1191"/>
        <v>27.419634517449193</v>
      </c>
      <c r="O96" s="406">
        <f t="shared" si="1192"/>
        <v>9.2543938573377726</v>
      </c>
      <c r="P96" s="406">
        <f t="shared" si="1193"/>
        <v>9.440794521163868</v>
      </c>
      <c r="Q96" s="406">
        <f t="shared" si="1194"/>
        <v>52.140926151783653</v>
      </c>
      <c r="R96" s="406">
        <f t="shared" si="1195"/>
        <v>100</v>
      </c>
      <c r="S96" s="408"/>
      <c r="T96" s="509">
        <v>1.8349780323905E-4</v>
      </c>
      <c r="U96" s="509">
        <v>-1.8893528036526108E-4</v>
      </c>
      <c r="V96" s="509">
        <v>-8.5477170188181766E-5</v>
      </c>
      <c r="W96" s="509">
        <v>-2.8849377924010121E-5</v>
      </c>
      <c r="X96" s="509">
        <v>-2.94304579254563E-5</v>
      </c>
      <c r="Y96" s="509">
        <v>-1.6254260484796729E-4</v>
      </c>
      <c r="Z96" s="509">
        <v>-3.1173708801182653E-4</v>
      </c>
      <c r="AA96" s="509">
        <v>-3.1173708801190714E-4</v>
      </c>
      <c r="AC96" s="509">
        <v>-0.58863000360126716</v>
      </c>
      <c r="AD96" s="509">
        <v>0.60607251312392241</v>
      </c>
      <c r="AE96" s="509">
        <v>0.27419634517449193</v>
      </c>
      <c r="AF96" s="509">
        <v>9.2543938573377726E-2</v>
      </c>
      <c r="AG96" s="509">
        <v>9.4407945211638672E-2</v>
      </c>
      <c r="AH96" s="509">
        <v>0.52140926151783651</v>
      </c>
      <c r="AI96" s="509">
        <v>1</v>
      </c>
    </row>
    <row r="97" spans="1:35">
      <c r="A97" s="17">
        <v>202510</v>
      </c>
      <c r="B97" s="408">
        <f t="shared" si="1181"/>
        <v>6.4871086717365301E-2</v>
      </c>
      <c r="C97" s="412">
        <f t="shared" si="1182"/>
        <v>-1.3026804124061949E-2</v>
      </c>
      <c r="D97" s="408">
        <f t="shared" si="1183"/>
        <v>-6.2429836306354515E-3</v>
      </c>
      <c r="E97" s="408">
        <f t="shared" si="1184"/>
        <v>-1.2476964714837376E-3</v>
      </c>
      <c r="F97" s="408">
        <f t="shared" si="1185"/>
        <v>-3.8359123517019322E-3</v>
      </c>
      <c r="G97" s="408">
        <f t="shared" si="1186"/>
        <v>-1.8068487428686102E-2</v>
      </c>
      <c r="H97" s="408">
        <f t="shared" si="1187"/>
        <v>2.2449202710796135E-2</v>
      </c>
      <c r="I97" s="408">
        <f t="shared" si="1188"/>
        <v>2.244920271081001E-2</v>
      </c>
      <c r="K97" s="17">
        <v>202510</v>
      </c>
      <c r="L97" s="406">
        <f t="shared" si="1189"/>
        <v>288.9683324306564</v>
      </c>
      <c r="M97" s="415">
        <f t="shared" si="1190"/>
        <v>-58.027914362398171</v>
      </c>
      <c r="N97" s="406">
        <f t="shared" si="1191"/>
        <v>-27.809377959035999</v>
      </c>
      <c r="O97" s="406">
        <f t="shared" si="1192"/>
        <v>-5.5578654064346926</v>
      </c>
      <c r="P97" s="406">
        <f t="shared" si="1193"/>
        <v>-17.087076102961948</v>
      </c>
      <c r="Q97" s="406">
        <f t="shared" si="1194"/>
        <v>-80.486098599825624</v>
      </c>
      <c r="R97" s="406">
        <f t="shared" si="1195"/>
        <v>99.999999999999986</v>
      </c>
      <c r="S97" s="408"/>
      <c r="T97" s="509">
        <v>6.4871086717365302E-4</v>
      </c>
      <c r="U97" s="509">
        <v>-1.3026804124061949E-4</v>
      </c>
      <c r="V97" s="509">
        <v>-6.2429836306354512E-5</v>
      </c>
      <c r="W97" s="509">
        <v>-1.2476964714837377E-5</v>
      </c>
      <c r="X97" s="509">
        <v>-3.8359123517019322E-5</v>
      </c>
      <c r="Y97" s="509">
        <v>-1.8068487428686103E-4</v>
      </c>
      <c r="Z97" s="509">
        <v>2.2449202710796135E-4</v>
      </c>
      <c r="AA97" s="509">
        <v>2.244920271081001E-4</v>
      </c>
      <c r="AC97" s="509">
        <v>2.889683324306564</v>
      </c>
      <c r="AD97" s="509">
        <v>-0.5802791436239817</v>
      </c>
      <c r="AE97" s="509">
        <v>-0.27809377959035997</v>
      </c>
      <c r="AF97" s="509">
        <v>-5.5578654064346929E-2</v>
      </c>
      <c r="AG97" s="509">
        <v>-0.17087076102961948</v>
      </c>
      <c r="AH97" s="509">
        <v>-0.80486098599825617</v>
      </c>
      <c r="AI97" s="509">
        <v>0.99999999999999989</v>
      </c>
    </row>
    <row r="98" spans="1:35">
      <c r="A98" s="17">
        <v>202511</v>
      </c>
      <c r="B98" s="408">
        <f t="shared" si="1181"/>
        <v>0</v>
      </c>
      <c r="C98" s="412">
        <f t="shared" si="1182"/>
        <v>0</v>
      </c>
      <c r="D98" s="408">
        <f t="shared" si="1183"/>
        <v>0</v>
      </c>
      <c r="E98" s="408">
        <f t="shared" si="1184"/>
        <v>0</v>
      </c>
      <c r="F98" s="408">
        <f t="shared" si="1185"/>
        <v>0</v>
      </c>
      <c r="G98" s="408">
        <f t="shared" si="1186"/>
        <v>0</v>
      </c>
      <c r="H98" s="408">
        <f t="shared" si="1187"/>
        <v>0</v>
      </c>
      <c r="I98" s="408">
        <f t="shared" si="1188"/>
        <v>0</v>
      </c>
      <c r="K98" s="17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93" t="s">
        <v>522</v>
      </c>
      <c r="B102" s="2893"/>
      <c r="C102" s="2893"/>
      <c r="D102" s="2893"/>
      <c r="E102" s="2893"/>
      <c r="F102" s="427"/>
      <c r="G102" s="488">
        <v>45931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B97</f>
        <v>6.4871086717365301E-2</v>
      </c>
      <c r="C104" s="502">
        <f t="shared" si="1196"/>
        <v>-1.3026804124061949E-2</v>
      </c>
      <c r="D104" s="502">
        <f t="shared" si="1196"/>
        <v>-6.2429836306354515E-3</v>
      </c>
      <c r="E104" s="502">
        <f t="shared" si="1196"/>
        <v>-1.2476964714837376E-3</v>
      </c>
      <c r="F104" s="502">
        <f t="shared" si="1196"/>
        <v>-3.8359123517019322E-3</v>
      </c>
      <c r="G104" s="502">
        <f t="shared" si="1196"/>
        <v>-1.8068487428686102E-2</v>
      </c>
      <c r="H104" s="502">
        <f t="shared" ref="H104" si="1197">H66</f>
        <v>-6.9468151219045857E-2</v>
      </c>
      <c r="I104" s="503">
        <f>I97</f>
        <v>2.244920271081001E-2</v>
      </c>
    </row>
    <row r="105" spans="1:35" ht="15.75" customHeight="1">
      <c r="A105" s="392" t="s">
        <v>530</v>
      </c>
      <c r="B105" s="438">
        <f t="shared" ref="B105:G105" si="1198">L97</f>
        <v>288.9683324306564</v>
      </c>
      <c r="C105" s="438">
        <f t="shared" si="1198"/>
        <v>-58.027914362398171</v>
      </c>
      <c r="D105" s="438">
        <f t="shared" si="1198"/>
        <v>-27.809377959035999</v>
      </c>
      <c r="E105" s="438">
        <f t="shared" si="1198"/>
        <v>-5.5578654064346926</v>
      </c>
      <c r="F105" s="438">
        <f t="shared" si="1198"/>
        <v>-17.087076102961948</v>
      </c>
      <c r="G105" s="438">
        <f t="shared" si="1198"/>
        <v>-80.486098599825624</v>
      </c>
      <c r="H105" s="438">
        <f t="shared" ref="H105" si="1199">R66</f>
        <v>100</v>
      </c>
      <c r="I105" s="438">
        <f>S97</f>
        <v>0</v>
      </c>
    </row>
    <row r="106" spans="1:35" ht="15.75" customHeight="1">
      <c r="A106" s="434" t="s">
        <v>694</v>
      </c>
      <c r="B106" s="504" t="str">
        <f>'10_2大阪'!I97</f>
        <v xml:space="preserve"> ---</v>
      </c>
      <c r="C106" s="505" t="str">
        <f>'10関西地域_兵庫'!S97</f>
        <v xml:space="preserve">悪化 </v>
      </c>
      <c r="D106" s="505" t="str">
        <f>'10_3京都'!I97</f>
        <v xml:space="preserve"> ---</v>
      </c>
      <c r="E106" s="505" t="str">
        <f>'10_4滋賀'!I97</f>
        <v xml:space="preserve"> ---</v>
      </c>
      <c r="F106" s="506" t="str">
        <f>'10_5奈良'!I97</f>
        <v xml:space="preserve"> ---</v>
      </c>
      <c r="G106" s="505" t="str">
        <f>'10_6和歌山'!I97</f>
        <v xml:space="preserve">悪化 </v>
      </c>
      <c r="H106" s="439"/>
      <c r="I106" s="592" t="str">
        <f>'10関西地域_兵庫'!S97</f>
        <v xml:space="preserve">悪化 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9"/>
      <c r="B1" s="2523" t="s">
        <v>1453</v>
      </c>
      <c r="C1" s="2264"/>
      <c r="D1" s="2264"/>
      <c r="E1" s="2265"/>
      <c r="F1" s="2264"/>
      <c r="G1" s="2264"/>
      <c r="H1" s="2264"/>
      <c r="I1" s="2264"/>
      <c r="J1" s="820"/>
      <c r="K1" s="2264"/>
      <c r="L1" s="2266" t="s">
        <v>97</v>
      </c>
      <c r="M1" s="2267" t="s">
        <v>97</v>
      </c>
      <c r="N1" s="2264"/>
      <c r="O1" s="2264"/>
      <c r="P1" s="2264"/>
      <c r="Q1" s="2264"/>
      <c r="R1" s="2264" t="s">
        <v>271</v>
      </c>
      <c r="S1" s="2264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95">
        <v>45930</v>
      </c>
      <c r="AI1" s="2895"/>
      <c r="AJ1" s="897"/>
      <c r="AK1" s="897" t="s">
        <v>271</v>
      </c>
      <c r="AL1" s="897"/>
      <c r="AM1" s="897"/>
      <c r="AN1" s="897"/>
      <c r="AO1" s="1211" t="s">
        <v>958</v>
      </c>
      <c r="AP1" s="1209"/>
      <c r="AV1" s="327" t="s">
        <v>1250</v>
      </c>
      <c r="AX1" s="327" t="s">
        <v>1250</v>
      </c>
    </row>
    <row r="2" spans="1:62">
      <c r="A2" s="1209"/>
      <c r="B2" s="2268"/>
      <c r="C2" s="2269"/>
      <c r="D2" s="2270" t="s">
        <v>959</v>
      </c>
      <c r="E2" s="2271" t="s">
        <v>960</v>
      </c>
      <c r="F2" s="2896" t="s">
        <v>961</v>
      </c>
      <c r="G2" s="2896"/>
      <c r="H2" s="2896"/>
      <c r="I2" s="2896"/>
      <c r="J2" s="2896"/>
      <c r="K2" s="2896"/>
      <c r="L2" s="2896"/>
      <c r="M2" s="2896"/>
      <c r="N2" s="2896"/>
      <c r="O2" s="2896"/>
      <c r="P2" s="2896"/>
      <c r="Q2" s="2896"/>
      <c r="R2" s="2896"/>
      <c r="S2" s="2896"/>
      <c r="T2" s="2896"/>
      <c r="U2" s="2896"/>
      <c r="V2" s="2896"/>
      <c r="W2" s="2896"/>
      <c r="X2" s="2896"/>
      <c r="Y2" s="2896"/>
      <c r="Z2" s="2896"/>
      <c r="AA2" s="2896"/>
      <c r="AB2" s="2896"/>
      <c r="AC2" s="2896"/>
      <c r="AD2" s="2896"/>
      <c r="AE2" s="2272"/>
      <c r="AF2" s="2272"/>
      <c r="AG2" s="2272"/>
      <c r="AH2" s="2272"/>
      <c r="AI2" s="2273"/>
      <c r="AJ2" s="1509"/>
      <c r="AK2" s="1509"/>
      <c r="AL2" s="1509"/>
      <c r="AM2" s="1509"/>
      <c r="AN2" s="1509"/>
      <c r="AO2" s="1216" t="s">
        <v>962</v>
      </c>
      <c r="AU2" s="916"/>
      <c r="AV2" s="916" t="s">
        <v>1251</v>
      </c>
      <c r="AW2" s="916" t="s">
        <v>362</v>
      </c>
      <c r="AX2" s="916" t="s">
        <v>1251</v>
      </c>
      <c r="AY2" s="916" t="s">
        <v>362</v>
      </c>
    </row>
    <row r="3" spans="1:62" ht="13.5" thickBot="1">
      <c r="A3" s="1209"/>
      <c r="B3" s="2897" t="s">
        <v>564</v>
      </c>
      <c r="C3" s="2898"/>
      <c r="D3" s="2274" t="s">
        <v>963</v>
      </c>
      <c r="E3" s="2275">
        <v>89</v>
      </c>
      <c r="F3" s="2276">
        <v>90</v>
      </c>
      <c r="G3" s="2277">
        <v>91</v>
      </c>
      <c r="H3" s="2277">
        <v>92</v>
      </c>
      <c r="I3" s="2277">
        <v>93</v>
      </c>
      <c r="J3" s="2277">
        <v>94</v>
      </c>
      <c r="K3" s="2277">
        <v>95</v>
      </c>
      <c r="L3" s="2276">
        <v>96</v>
      </c>
      <c r="M3" s="2277">
        <v>97</v>
      </c>
      <c r="N3" s="2277">
        <v>98</v>
      </c>
      <c r="O3" s="2277">
        <v>99</v>
      </c>
      <c r="P3" s="2277" t="s">
        <v>964</v>
      </c>
      <c r="Q3" s="2277" t="s">
        <v>965</v>
      </c>
      <c r="R3" s="2277" t="s">
        <v>966</v>
      </c>
      <c r="S3" s="2277" t="s">
        <v>967</v>
      </c>
      <c r="T3" s="2277" t="s">
        <v>968</v>
      </c>
      <c r="U3" s="2277" t="s">
        <v>969</v>
      </c>
      <c r="V3" s="2277" t="s">
        <v>970</v>
      </c>
      <c r="W3" s="2277" t="s">
        <v>971</v>
      </c>
      <c r="X3" s="2277" t="s">
        <v>972</v>
      </c>
      <c r="Y3" s="2277" t="s">
        <v>973</v>
      </c>
      <c r="Z3" s="2277" t="s">
        <v>974</v>
      </c>
      <c r="AA3" s="2277" t="s">
        <v>975</v>
      </c>
      <c r="AB3" s="2277" t="s">
        <v>976</v>
      </c>
      <c r="AC3" s="2277" t="s">
        <v>977</v>
      </c>
      <c r="AD3" s="2278" t="s">
        <v>978</v>
      </c>
      <c r="AE3" s="2277">
        <v>15</v>
      </c>
      <c r="AF3" s="2277">
        <v>16</v>
      </c>
      <c r="AG3" s="2278">
        <v>17</v>
      </c>
      <c r="AH3" s="2277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79">
        <v>24</v>
      </c>
      <c r="AO3" s="1222" t="s">
        <v>521</v>
      </c>
      <c r="AU3" s="882" t="s">
        <v>1252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99" t="s">
        <v>979</v>
      </c>
      <c r="C4" s="2280" t="s">
        <v>980</v>
      </c>
      <c r="D4" s="2281" t="s">
        <v>981</v>
      </c>
      <c r="E4" s="2282">
        <f t="shared" ref="E4:U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 t="shared" si="0"/>
        <v>20.262517081697993</v>
      </c>
      <c r="R4" s="1308">
        <f t="shared" si="0"/>
        <v>20.103660106027171</v>
      </c>
      <c r="S4" s="1308">
        <f t="shared" si="0"/>
        <v>19.799796962055424</v>
      </c>
      <c r="T4" s="1308">
        <f t="shared" si="0"/>
        <v>19.975603350549541</v>
      </c>
      <c r="U4" s="1308">
        <f t="shared" si="0"/>
        <v>20.009858764908049</v>
      </c>
      <c r="V4" s="1308">
        <f t="shared" ref="V4:AN4" si="1">V109/1000000</f>
        <v>20.759498000000001</v>
      </c>
      <c r="W4" s="1308">
        <f t="shared" si="1"/>
        <v>21.335063000000002</v>
      </c>
      <c r="X4" s="1308">
        <f t="shared" si="1"/>
        <v>20.974174999999999</v>
      </c>
      <c r="Y4" s="1308">
        <f t="shared" si="1"/>
        <v>19.501270000000002</v>
      </c>
      <c r="Z4" s="1308">
        <f t="shared" si="1"/>
        <v>20.556384000000001</v>
      </c>
      <c r="AA4" s="1308">
        <f t="shared" si="1"/>
        <v>20.028020999999999</v>
      </c>
      <c r="AB4" s="1308">
        <f t="shared" si="1"/>
        <v>19.91874</v>
      </c>
      <c r="AC4" s="1308">
        <f t="shared" si="1"/>
        <v>20.575400999999999</v>
      </c>
      <c r="AD4" s="1308">
        <f t="shared" si="1"/>
        <v>20.739111999999999</v>
      </c>
      <c r="AE4" s="1308">
        <f t="shared" si="1"/>
        <v>21.731104999999999</v>
      </c>
      <c r="AF4" s="1308">
        <f t="shared" si="1"/>
        <v>21.926254</v>
      </c>
      <c r="AG4" s="1308">
        <f t="shared" si="1"/>
        <v>22.228604000000001</v>
      </c>
      <c r="AH4" s="1308">
        <f t="shared" si="1"/>
        <v>22.209423999999999</v>
      </c>
      <c r="AI4" s="1308">
        <f t="shared" si="1"/>
        <v>22.420142999999999</v>
      </c>
      <c r="AJ4" s="1308">
        <f t="shared" si="1"/>
        <v>21.940128999999999</v>
      </c>
      <c r="AK4" s="1308">
        <f t="shared" si="1"/>
        <v>22.632376000000001</v>
      </c>
      <c r="AL4" s="1308">
        <f t="shared" si="1"/>
        <v>23.462648000000002</v>
      </c>
      <c r="AM4" s="1308">
        <f t="shared" si="1"/>
        <v>24.468070999999998</v>
      </c>
      <c r="AN4" s="1308">
        <f t="shared" si="1"/>
        <v>25.074096000000001</v>
      </c>
      <c r="AO4" s="1224" t="s">
        <v>982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99"/>
      <c r="C5" s="2280" t="s">
        <v>521</v>
      </c>
      <c r="D5" s="2283" t="s">
        <v>983</v>
      </c>
      <c r="E5" s="2284" t="s">
        <v>579</v>
      </c>
      <c r="F5" s="1226">
        <f t="shared" ref="F5:AN5" si="2">ROUND((F4-E4)/E4*100,1)</f>
        <v>10.6</v>
      </c>
      <c r="G5" s="1226">
        <f t="shared" si="2"/>
        <v>7.1</v>
      </c>
      <c r="H5" s="1226">
        <f t="shared" si="2"/>
        <v>2.2999999999999998</v>
      </c>
      <c r="I5" s="1226">
        <f t="shared" si="2"/>
        <v>2.6</v>
      </c>
      <c r="J5" s="1226">
        <f t="shared" si="2"/>
        <v>-0.5</v>
      </c>
      <c r="K5" s="1226">
        <f t="shared" si="2"/>
        <v>4</v>
      </c>
      <c r="L5" s="1226">
        <f t="shared" si="2"/>
        <v>4.2</v>
      </c>
      <c r="M5" s="1226">
        <f t="shared" si="2"/>
        <v>-0.5</v>
      </c>
      <c r="N5" s="1226">
        <f t="shared" si="2"/>
        <v>-3.3</v>
      </c>
      <c r="O5" s="1226">
        <f t="shared" si="2"/>
        <v>-3.1</v>
      </c>
      <c r="P5" s="1226">
        <f t="shared" si="2"/>
        <v>-0.5</v>
      </c>
      <c r="Q5" s="1226">
        <f t="shared" si="2"/>
        <v>-3.4</v>
      </c>
      <c r="R5" s="1226">
        <f t="shared" si="2"/>
        <v>-0.8</v>
      </c>
      <c r="S5" s="1226">
        <f t="shared" si="2"/>
        <v>-1.5</v>
      </c>
      <c r="T5" s="1226">
        <f t="shared" si="2"/>
        <v>0.9</v>
      </c>
      <c r="U5" s="1226">
        <f t="shared" si="2"/>
        <v>0.2</v>
      </c>
      <c r="V5" s="1226">
        <f t="shared" si="2"/>
        <v>3.7</v>
      </c>
      <c r="W5" s="1226">
        <f t="shared" si="2"/>
        <v>2.8</v>
      </c>
      <c r="X5" s="1226">
        <f t="shared" si="2"/>
        <v>-1.7</v>
      </c>
      <c r="Y5" s="1226">
        <f t="shared" si="2"/>
        <v>-7</v>
      </c>
      <c r="Z5" s="1226">
        <f t="shared" si="2"/>
        <v>5.4</v>
      </c>
      <c r="AA5" s="1226">
        <f t="shared" si="2"/>
        <v>-2.6</v>
      </c>
      <c r="AB5" s="1226">
        <f t="shared" si="2"/>
        <v>-0.5</v>
      </c>
      <c r="AC5" s="1226">
        <f t="shared" si="2"/>
        <v>3.3</v>
      </c>
      <c r="AD5" s="1226">
        <f t="shared" si="2"/>
        <v>0.8</v>
      </c>
      <c r="AE5" s="1226">
        <f t="shared" si="2"/>
        <v>4.8</v>
      </c>
      <c r="AF5" s="1226">
        <f t="shared" si="2"/>
        <v>0.9</v>
      </c>
      <c r="AG5" s="1226">
        <f t="shared" si="2"/>
        <v>1.4</v>
      </c>
      <c r="AH5" s="1226">
        <f t="shared" si="2"/>
        <v>-0.1</v>
      </c>
      <c r="AI5" s="1226">
        <f t="shared" si="2"/>
        <v>0.9</v>
      </c>
      <c r="AJ5" s="1226">
        <f t="shared" si="2"/>
        <v>-2.1</v>
      </c>
      <c r="AK5" s="1511">
        <f t="shared" si="2"/>
        <v>3.2</v>
      </c>
      <c r="AL5" s="1511">
        <f t="shared" si="2"/>
        <v>3.7</v>
      </c>
      <c r="AM5" s="1511">
        <f t="shared" si="2"/>
        <v>4.3</v>
      </c>
      <c r="AN5" s="1511">
        <f t="shared" si="2"/>
        <v>2.5</v>
      </c>
      <c r="AO5" s="1224" t="s">
        <v>984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99"/>
      <c r="C6" s="2285" t="s">
        <v>980</v>
      </c>
      <c r="D6" s="2286" t="s">
        <v>985</v>
      </c>
      <c r="E6" s="2287">
        <f t="shared" ref="E6:U6" si="3">E113/1000000</f>
        <v>16.871700614679298</v>
      </c>
      <c r="F6" s="2288">
        <f t="shared" si="3"/>
        <v>18.279542755440794</v>
      </c>
      <c r="G6" s="2288">
        <f t="shared" si="3"/>
        <v>18.98704138474179</v>
      </c>
      <c r="H6" s="2288">
        <f t="shared" si="3"/>
        <v>18.99546756125746</v>
      </c>
      <c r="I6" s="2288">
        <f t="shared" si="3"/>
        <v>19.244895800435312</v>
      </c>
      <c r="J6" s="2288">
        <f t="shared" si="3"/>
        <v>19.06708111876463</v>
      </c>
      <c r="K6" s="2288">
        <f t="shared" si="3"/>
        <v>19.890348870758753</v>
      </c>
      <c r="L6" s="2288">
        <f t="shared" si="3"/>
        <v>20.579216623195709</v>
      </c>
      <c r="M6" s="2288">
        <f t="shared" si="3"/>
        <v>20.309856452264086</v>
      </c>
      <c r="N6" s="2288">
        <f t="shared" si="3"/>
        <v>19.568045631728598</v>
      </c>
      <c r="O6" s="2288">
        <f t="shared" si="3"/>
        <v>19.091934861700739</v>
      </c>
      <c r="P6" s="2288">
        <f t="shared" si="3"/>
        <v>19.23065228306929</v>
      </c>
      <c r="Q6" s="2288">
        <f t="shared" si="3"/>
        <v>18.95219671039991</v>
      </c>
      <c r="R6" s="2288">
        <f t="shared" si="3"/>
        <v>18.628023397103508</v>
      </c>
      <c r="S6" s="2288">
        <f t="shared" si="3"/>
        <v>18.514817560954857</v>
      </c>
      <c r="T6" s="2288">
        <f t="shared" si="3"/>
        <v>18.922023413031791</v>
      </c>
      <c r="U6" s="2288">
        <f t="shared" si="3"/>
        <v>19.129467372280349</v>
      </c>
      <c r="V6" s="2288">
        <f t="shared" ref="V6:AN6" si="4">V112/1000000</f>
        <v>20.165156</v>
      </c>
      <c r="W6" s="2288">
        <f t="shared" si="4"/>
        <v>21.043102999999999</v>
      </c>
      <c r="X6" s="2288">
        <f t="shared" si="4"/>
        <v>21.190639000000001</v>
      </c>
      <c r="Y6" s="2288">
        <f t="shared" si="4"/>
        <v>19.592775</v>
      </c>
      <c r="Z6" s="2288">
        <f t="shared" si="4"/>
        <v>20.689139000000001</v>
      </c>
      <c r="AA6" s="2288">
        <f t="shared" si="4"/>
        <v>20.652151</v>
      </c>
      <c r="AB6" s="2288">
        <f t="shared" si="4"/>
        <v>20.666774</v>
      </c>
      <c r="AC6" s="2288">
        <f t="shared" si="4"/>
        <v>21.162509</v>
      </c>
      <c r="AD6" s="2288">
        <f t="shared" si="4"/>
        <v>21.09338</v>
      </c>
      <c r="AE6" s="2288">
        <f t="shared" si="4"/>
        <v>21.584216000000001</v>
      </c>
      <c r="AF6" s="2288">
        <f t="shared" si="4"/>
        <v>21.895973000000001</v>
      </c>
      <c r="AG6" s="2288">
        <f t="shared" si="4"/>
        <v>22.15213</v>
      </c>
      <c r="AH6" s="2288">
        <f t="shared" si="4"/>
        <v>22.22242</v>
      </c>
      <c r="AI6" s="2288">
        <f t="shared" si="4"/>
        <v>22.316624999999998</v>
      </c>
      <c r="AJ6" s="2288">
        <f t="shared" si="4"/>
        <v>21.661901</v>
      </c>
      <c r="AK6" s="2289">
        <f t="shared" si="4"/>
        <v>22.290541999999999</v>
      </c>
      <c r="AL6" s="2289">
        <f t="shared" si="4"/>
        <v>22.811848000000001</v>
      </c>
      <c r="AM6" s="2289">
        <f t="shared" si="4"/>
        <v>23.202090999999999</v>
      </c>
      <c r="AN6" s="2289">
        <f t="shared" si="4"/>
        <v>23.147959</v>
      </c>
      <c r="AO6" s="1512" t="s">
        <v>986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900"/>
      <c r="C7" s="2290" t="s">
        <v>987</v>
      </c>
      <c r="D7" s="2291" t="s">
        <v>983</v>
      </c>
      <c r="E7" s="2284" t="s">
        <v>579</v>
      </c>
      <c r="F7" s="1226">
        <f t="shared" ref="F7:AN7" si="5">ROUND((F6-E6)/E6*100,1)</f>
        <v>8.3000000000000007</v>
      </c>
      <c r="G7" s="1226">
        <f t="shared" si="5"/>
        <v>3.9</v>
      </c>
      <c r="H7" s="1226">
        <f t="shared" si="5"/>
        <v>0</v>
      </c>
      <c r="I7" s="1226">
        <f t="shared" si="5"/>
        <v>1.3</v>
      </c>
      <c r="J7" s="1226">
        <f t="shared" si="5"/>
        <v>-0.9</v>
      </c>
      <c r="K7" s="1226">
        <f t="shared" si="5"/>
        <v>4.3</v>
      </c>
      <c r="L7" s="1226">
        <f t="shared" si="5"/>
        <v>3.5</v>
      </c>
      <c r="M7" s="1226">
        <f t="shared" si="5"/>
        <v>-1.3</v>
      </c>
      <c r="N7" s="1226">
        <f t="shared" si="5"/>
        <v>-3.7</v>
      </c>
      <c r="O7" s="1226">
        <f t="shared" si="5"/>
        <v>-2.4</v>
      </c>
      <c r="P7" s="1226">
        <f t="shared" si="5"/>
        <v>0.7</v>
      </c>
      <c r="Q7" s="1226">
        <f t="shared" si="5"/>
        <v>-1.4</v>
      </c>
      <c r="R7" s="1226">
        <f t="shared" si="5"/>
        <v>-1.7</v>
      </c>
      <c r="S7" s="1226">
        <f t="shared" si="5"/>
        <v>-0.6</v>
      </c>
      <c r="T7" s="1226">
        <f t="shared" si="5"/>
        <v>2.2000000000000002</v>
      </c>
      <c r="U7" s="1226">
        <f t="shared" si="5"/>
        <v>1.1000000000000001</v>
      </c>
      <c r="V7" s="1226">
        <f t="shared" si="5"/>
        <v>5.4</v>
      </c>
      <c r="W7" s="1226">
        <f t="shared" si="5"/>
        <v>4.4000000000000004</v>
      </c>
      <c r="X7" s="1226">
        <f t="shared" si="5"/>
        <v>0.7</v>
      </c>
      <c r="Y7" s="1226">
        <f t="shared" si="5"/>
        <v>-7.5</v>
      </c>
      <c r="Z7" s="1226">
        <f t="shared" si="5"/>
        <v>5.6</v>
      </c>
      <c r="AA7" s="1226">
        <f t="shared" si="5"/>
        <v>-0.2</v>
      </c>
      <c r="AB7" s="1226">
        <f t="shared" si="5"/>
        <v>0.1</v>
      </c>
      <c r="AC7" s="1226">
        <f t="shared" si="5"/>
        <v>2.4</v>
      </c>
      <c r="AD7" s="1226">
        <f t="shared" si="5"/>
        <v>-0.3</v>
      </c>
      <c r="AE7" s="1226">
        <f t="shared" si="5"/>
        <v>2.2999999999999998</v>
      </c>
      <c r="AF7" s="1226">
        <f t="shared" si="5"/>
        <v>1.4</v>
      </c>
      <c r="AG7" s="1226">
        <f t="shared" si="5"/>
        <v>1.2</v>
      </c>
      <c r="AH7" s="1226">
        <f t="shared" si="5"/>
        <v>0.3</v>
      </c>
      <c r="AI7" s="1226">
        <f t="shared" si="5"/>
        <v>0.4</v>
      </c>
      <c r="AJ7" s="1226">
        <f t="shared" si="5"/>
        <v>-2.9</v>
      </c>
      <c r="AK7" s="1226">
        <f t="shared" si="5"/>
        <v>2.9</v>
      </c>
      <c r="AL7" s="1226">
        <f t="shared" si="5"/>
        <v>2.2999999999999998</v>
      </c>
      <c r="AM7" s="1226">
        <f t="shared" si="5"/>
        <v>1.7</v>
      </c>
      <c r="AN7" s="1226">
        <f t="shared" si="5"/>
        <v>-0.2</v>
      </c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292" t="s">
        <v>332</v>
      </c>
      <c r="C8" s="2293" t="s">
        <v>666</v>
      </c>
      <c r="D8" s="2294" t="s">
        <v>996</v>
      </c>
      <c r="E8" s="2295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296">
        <v>114.3</v>
      </c>
      <c r="M8" s="2296">
        <v>123.3</v>
      </c>
      <c r="N8" s="2296">
        <v>116.4</v>
      </c>
      <c r="O8" s="2296">
        <v>114.2</v>
      </c>
      <c r="P8" s="2297">
        <v>117.7</v>
      </c>
      <c r="Q8" s="2297">
        <v>108.4</v>
      </c>
      <c r="R8" s="2297">
        <v>109.3</v>
      </c>
      <c r="S8" s="2002">
        <v>117.9</v>
      </c>
      <c r="T8" s="2002">
        <v>122.3</v>
      </c>
      <c r="U8" s="2002">
        <v>124.5</v>
      </c>
      <c r="V8" s="2002">
        <v>136.19999999999999</v>
      </c>
      <c r="W8" s="2002">
        <v>135</v>
      </c>
      <c r="X8" s="2002">
        <v>125.4</v>
      </c>
      <c r="Y8" s="2002">
        <v>102.3</v>
      </c>
      <c r="Z8" s="2002">
        <v>114.2</v>
      </c>
      <c r="AA8" s="2002">
        <v>120</v>
      </c>
      <c r="AB8" s="2004">
        <v>114.6</v>
      </c>
      <c r="AC8" s="2004">
        <v>112.4</v>
      </c>
      <c r="AD8" s="2002">
        <v>113.5</v>
      </c>
      <c r="AE8" s="2002">
        <v>112.1</v>
      </c>
      <c r="AF8" s="2002">
        <v>111.4</v>
      </c>
      <c r="AG8" s="2002">
        <v>114.2</v>
      </c>
      <c r="AH8" s="2002">
        <v>117.5</v>
      </c>
      <c r="AI8" s="2003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988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292" t="s">
        <v>989</v>
      </c>
      <c r="C9" s="2298"/>
      <c r="D9" s="2299" t="s">
        <v>577</v>
      </c>
      <c r="E9" s="2284" t="s">
        <v>579</v>
      </c>
      <c r="F9" s="1226">
        <f t="shared" ref="F9:AN9" si="6">ROUND((F8-E8)/E8*100,1)</f>
        <v>1.6</v>
      </c>
      <c r="G9" s="1226">
        <f t="shared" si="6"/>
        <v>0.6</v>
      </c>
      <c r="H9" s="1226">
        <f t="shared" si="6"/>
        <v>-7.6</v>
      </c>
      <c r="I9" s="1226">
        <f t="shared" si="6"/>
        <v>-5.6</v>
      </c>
      <c r="J9" s="1226">
        <f t="shared" si="6"/>
        <v>1.4</v>
      </c>
      <c r="K9" s="1226">
        <f t="shared" si="6"/>
        <v>-2.1</v>
      </c>
      <c r="L9" s="1226">
        <f t="shared" si="6"/>
        <v>5.9</v>
      </c>
      <c r="M9" s="1226">
        <f t="shared" si="6"/>
        <v>7.9</v>
      </c>
      <c r="N9" s="1226">
        <f t="shared" si="6"/>
        <v>-5.6</v>
      </c>
      <c r="O9" s="1226">
        <f t="shared" si="6"/>
        <v>-1.9</v>
      </c>
      <c r="P9" s="1226">
        <f t="shared" si="6"/>
        <v>3.1</v>
      </c>
      <c r="Q9" s="1226">
        <f t="shared" si="6"/>
        <v>-7.9</v>
      </c>
      <c r="R9" s="1226">
        <f t="shared" si="6"/>
        <v>0.8</v>
      </c>
      <c r="S9" s="1226">
        <f t="shared" si="6"/>
        <v>7.9</v>
      </c>
      <c r="T9" s="1226">
        <f t="shared" si="6"/>
        <v>3.7</v>
      </c>
      <c r="U9" s="1226">
        <f t="shared" si="6"/>
        <v>1.8</v>
      </c>
      <c r="V9" s="1226">
        <f t="shared" si="6"/>
        <v>9.4</v>
      </c>
      <c r="W9" s="1226">
        <f t="shared" si="6"/>
        <v>-0.9</v>
      </c>
      <c r="X9" s="1226">
        <f t="shared" si="6"/>
        <v>-7.1</v>
      </c>
      <c r="Y9" s="1226">
        <f t="shared" si="6"/>
        <v>-18.399999999999999</v>
      </c>
      <c r="Z9" s="1226">
        <f t="shared" si="6"/>
        <v>11.6</v>
      </c>
      <c r="AA9" s="1226">
        <f t="shared" si="6"/>
        <v>5.0999999999999996</v>
      </c>
      <c r="AB9" s="1226">
        <f t="shared" si="6"/>
        <v>-4.5</v>
      </c>
      <c r="AC9" s="1226">
        <f t="shared" si="6"/>
        <v>-1.9</v>
      </c>
      <c r="AD9" s="1226">
        <f t="shared" si="6"/>
        <v>1</v>
      </c>
      <c r="AE9" s="1226">
        <f t="shared" si="6"/>
        <v>-1.2</v>
      </c>
      <c r="AF9" s="1226">
        <f t="shared" si="6"/>
        <v>-0.6</v>
      </c>
      <c r="AG9" s="1226">
        <f t="shared" si="6"/>
        <v>2.5</v>
      </c>
      <c r="AH9" s="1226">
        <f t="shared" si="6"/>
        <v>2.9</v>
      </c>
      <c r="AI9" s="1226">
        <f t="shared" si="6"/>
        <v>-6.2</v>
      </c>
      <c r="AJ9" s="1825">
        <f t="shared" si="6"/>
        <v>-9.3000000000000007</v>
      </c>
      <c r="AK9" s="1825">
        <f t="shared" si="6"/>
        <v>2</v>
      </c>
      <c r="AL9" s="1825">
        <f t="shared" si="6"/>
        <v>0.1</v>
      </c>
      <c r="AM9" s="1825">
        <f t="shared" si="6"/>
        <v>-4.0999999999999996</v>
      </c>
      <c r="AN9" s="2626">
        <f t="shared" si="6"/>
        <v>-1.3</v>
      </c>
      <c r="AO9" s="1512" t="s">
        <v>990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292"/>
      <c r="C10" s="2293" t="s">
        <v>991</v>
      </c>
      <c r="D10" s="2294" t="s">
        <v>996</v>
      </c>
      <c r="E10" s="2295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296">
        <v>83.5</v>
      </c>
      <c r="M10" s="2296">
        <v>83.6</v>
      </c>
      <c r="N10" s="2296">
        <v>91.1</v>
      </c>
      <c r="O10" s="2296">
        <v>85.4</v>
      </c>
      <c r="P10" s="2296">
        <v>82.9</v>
      </c>
      <c r="Q10" s="2296">
        <v>85.9</v>
      </c>
      <c r="R10" s="2297">
        <v>78.900000000000006</v>
      </c>
      <c r="S10" s="2002">
        <v>78</v>
      </c>
      <c r="T10" s="2002">
        <v>75.7</v>
      </c>
      <c r="U10" s="2002">
        <v>79.400000000000006</v>
      </c>
      <c r="V10" s="2002">
        <v>80.5</v>
      </c>
      <c r="W10" s="2002">
        <v>83.8</v>
      </c>
      <c r="X10" s="2002">
        <v>85.2</v>
      </c>
      <c r="Y10" s="2002">
        <v>78.099999999999994</v>
      </c>
      <c r="Z10" s="2002">
        <v>74.599999999999994</v>
      </c>
      <c r="AA10" s="2002">
        <v>82.1</v>
      </c>
      <c r="AB10" s="2002">
        <v>87.6</v>
      </c>
      <c r="AC10" s="2002">
        <v>88.3</v>
      </c>
      <c r="AD10" s="2002">
        <v>90.7</v>
      </c>
      <c r="AE10" s="2004">
        <v>91.8</v>
      </c>
      <c r="AF10" s="2004">
        <v>96.2</v>
      </c>
      <c r="AG10" s="2004">
        <v>96.2</v>
      </c>
      <c r="AH10" s="2002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292"/>
      <c r="C11" s="2298"/>
      <c r="D11" s="2299" t="s">
        <v>577</v>
      </c>
      <c r="E11" s="2284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 t="shared" ref="Y11:AN11" si="7">ROUND((Y10-X10)/X10*100,1)</f>
        <v>-8.3000000000000007</v>
      </c>
      <c r="Z11" s="1226">
        <f t="shared" si="7"/>
        <v>-4.5</v>
      </c>
      <c r="AA11" s="1226">
        <f t="shared" si="7"/>
        <v>10.1</v>
      </c>
      <c r="AB11" s="1226">
        <f t="shared" si="7"/>
        <v>6.7</v>
      </c>
      <c r="AC11" s="1226">
        <f t="shared" si="7"/>
        <v>0.8</v>
      </c>
      <c r="AD11" s="1226">
        <f t="shared" si="7"/>
        <v>2.7</v>
      </c>
      <c r="AE11" s="1226">
        <f t="shared" si="7"/>
        <v>1.2</v>
      </c>
      <c r="AF11" s="1226">
        <f t="shared" si="7"/>
        <v>4.8</v>
      </c>
      <c r="AG11" s="1226">
        <f t="shared" si="7"/>
        <v>0</v>
      </c>
      <c r="AH11" s="1226">
        <f t="shared" si="7"/>
        <v>3.8</v>
      </c>
      <c r="AI11" s="1226">
        <f t="shared" si="7"/>
        <v>1.4</v>
      </c>
      <c r="AJ11" s="1235">
        <f t="shared" si="7"/>
        <v>-1.3</v>
      </c>
      <c r="AK11" s="1235">
        <f t="shared" si="7"/>
        <v>-2</v>
      </c>
      <c r="AL11" s="1235">
        <f t="shared" si="7"/>
        <v>-0.2</v>
      </c>
      <c r="AM11" s="1235">
        <f t="shared" si="7"/>
        <v>3</v>
      </c>
      <c r="AN11" s="1235">
        <f t="shared" si="7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292" t="s">
        <v>992</v>
      </c>
      <c r="C12" s="2293" t="s">
        <v>993</v>
      </c>
      <c r="D12" s="2294" t="s">
        <v>576</v>
      </c>
      <c r="E12" s="2300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296">
        <v>14.580280400000001</v>
      </c>
      <c r="M12" s="2296">
        <v>15.19490991</v>
      </c>
      <c r="N12" s="2296">
        <v>14.39439383</v>
      </c>
      <c r="O12" s="2296">
        <v>13.57866493</v>
      </c>
      <c r="P12" s="2296">
        <v>14.06998963</v>
      </c>
      <c r="Q12" s="2297">
        <v>13.121288460000001</v>
      </c>
      <c r="R12" s="2297">
        <v>12.45880403</v>
      </c>
      <c r="S12" s="2002">
        <v>12.34536486</v>
      </c>
      <c r="T12" s="2002">
        <v>12.945203470000001</v>
      </c>
      <c r="U12" s="2002">
        <v>13.477827189999999</v>
      </c>
      <c r="V12" s="2002">
        <v>14.45498136</v>
      </c>
      <c r="W12" s="2002">
        <v>15.78463943</v>
      </c>
      <c r="X12" s="2002">
        <v>16.51279173</v>
      </c>
      <c r="Y12" s="2002">
        <v>13.423027800000002</v>
      </c>
      <c r="Z12" s="2002">
        <v>14.183783480000001</v>
      </c>
      <c r="AA12" s="2002">
        <v>14.357443179999999</v>
      </c>
      <c r="AB12" s="2002">
        <v>14.347022390000001</v>
      </c>
      <c r="AC12" s="2002">
        <v>14.02686606</v>
      </c>
      <c r="AD12" s="2002">
        <v>14.88835591</v>
      </c>
      <c r="AE12" s="2002">
        <v>15.44567243</v>
      </c>
      <c r="AF12" s="2002">
        <v>15.10535</v>
      </c>
      <c r="AG12" s="2004">
        <v>15.665881000000001</v>
      </c>
      <c r="AH12" s="2004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>
        <v>18.461711000000001</v>
      </c>
      <c r="AN12" s="1522" t="s">
        <v>568</v>
      </c>
      <c r="AO12" s="1267" t="s">
        <v>1247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1"/>
      <c r="C13" s="2298"/>
      <c r="D13" s="2302" t="s">
        <v>577</v>
      </c>
      <c r="E13" s="2284" t="s">
        <v>579</v>
      </c>
      <c r="F13" s="2303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M13" si="8">ROUND((AD12-AC12)/AC12*100,1)</f>
        <v>6.1</v>
      </c>
      <c r="AE13" s="1226">
        <f t="shared" si="8"/>
        <v>3.7</v>
      </c>
      <c r="AF13" s="1226">
        <f t="shared" si="8"/>
        <v>-2.2000000000000002</v>
      </c>
      <c r="AG13" s="1226">
        <f t="shared" si="8"/>
        <v>3.7</v>
      </c>
      <c r="AH13" s="1226">
        <f t="shared" si="8"/>
        <v>5.4</v>
      </c>
      <c r="AI13" s="1226">
        <f t="shared" si="8"/>
        <v>-1.7</v>
      </c>
      <c r="AJ13" s="1226">
        <f t="shared" si="8"/>
        <v>0.2</v>
      </c>
      <c r="AK13" s="1511">
        <f t="shared" si="8"/>
        <v>1.5</v>
      </c>
      <c r="AL13" s="1511">
        <f t="shared" si="8"/>
        <v>11.1</v>
      </c>
      <c r="AM13" s="1511">
        <f t="shared" si="8"/>
        <v>0.7</v>
      </c>
      <c r="AN13" s="2627" t="s">
        <v>568</v>
      </c>
      <c r="AO13" s="1264" t="s">
        <v>1248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292" t="s">
        <v>994</v>
      </c>
      <c r="C14" s="2304" t="s">
        <v>995</v>
      </c>
      <c r="D14" s="2294" t="s">
        <v>996</v>
      </c>
      <c r="E14" s="2305" t="s">
        <v>997</v>
      </c>
      <c r="F14" s="2306" t="s">
        <v>998</v>
      </c>
      <c r="G14" s="2306" t="s">
        <v>999</v>
      </c>
      <c r="H14" s="2306" t="s">
        <v>1000</v>
      </c>
      <c r="I14" s="2306" t="s">
        <v>1001</v>
      </c>
      <c r="J14" s="2306" t="s">
        <v>908</v>
      </c>
      <c r="K14" s="2306" t="s">
        <v>910</v>
      </c>
      <c r="L14" s="2307" t="s">
        <v>844</v>
      </c>
      <c r="M14" s="2307" t="s">
        <v>846</v>
      </c>
      <c r="N14" s="2307" t="s">
        <v>1002</v>
      </c>
      <c r="O14" s="2307" t="s">
        <v>1003</v>
      </c>
      <c r="P14" s="2307" t="s">
        <v>844</v>
      </c>
      <c r="Q14" s="2307" t="s">
        <v>909</v>
      </c>
      <c r="R14" s="2308" t="s">
        <v>1004</v>
      </c>
      <c r="S14" s="2308" t="s">
        <v>906</v>
      </c>
      <c r="T14" s="2308" t="s">
        <v>907</v>
      </c>
      <c r="U14" s="2308" t="s">
        <v>1005</v>
      </c>
      <c r="V14" s="2308" t="s">
        <v>1005</v>
      </c>
      <c r="W14" s="2308" t="s">
        <v>1006</v>
      </c>
      <c r="X14" s="2308" t="s">
        <v>1007</v>
      </c>
      <c r="Y14" s="2308" t="s">
        <v>906</v>
      </c>
      <c r="Z14" s="2308" t="s">
        <v>1008</v>
      </c>
      <c r="AA14" s="2308" t="s">
        <v>1009</v>
      </c>
      <c r="AB14" s="2308" t="s">
        <v>1010</v>
      </c>
      <c r="AC14" s="2308" t="s">
        <v>1011</v>
      </c>
      <c r="AD14" s="2308" t="s">
        <v>1012</v>
      </c>
      <c r="AE14" s="2308" t="s">
        <v>911</v>
      </c>
      <c r="AF14" s="2308" t="s">
        <v>913</v>
      </c>
      <c r="AG14" s="2308" t="s">
        <v>912</v>
      </c>
      <c r="AH14" s="1320" t="s">
        <v>843</v>
      </c>
      <c r="AI14" s="1320" t="s">
        <v>845</v>
      </c>
      <c r="AJ14" s="1242" t="s">
        <v>847</v>
      </c>
      <c r="AK14" s="1321" t="s">
        <v>845</v>
      </c>
      <c r="AL14" s="1321" t="s">
        <v>1211</v>
      </c>
      <c r="AM14" s="1321" t="s">
        <v>1249</v>
      </c>
      <c r="AN14" s="1242" t="s">
        <v>1464</v>
      </c>
      <c r="AO14" s="1518" t="s">
        <v>1013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292"/>
      <c r="C15" s="2309" t="s">
        <v>1014</v>
      </c>
      <c r="D15" s="2302" t="s">
        <v>577</v>
      </c>
      <c r="E15" s="2284" t="s">
        <v>579</v>
      </c>
      <c r="F15" s="1252">
        <f t="shared" ref="F15:AN15" si="9">ROUND((F14-E14)/E14*100,1)</f>
        <v>3.3</v>
      </c>
      <c r="G15" s="1252">
        <f t="shared" si="9"/>
        <v>3.1</v>
      </c>
      <c r="H15" s="1252">
        <f t="shared" si="9"/>
        <v>1.8</v>
      </c>
      <c r="I15" s="1252">
        <f t="shared" si="9"/>
        <v>1.2</v>
      </c>
      <c r="J15" s="1252">
        <f t="shared" si="9"/>
        <v>0.7</v>
      </c>
      <c r="K15" s="1252">
        <f t="shared" si="9"/>
        <v>-0.3</v>
      </c>
      <c r="L15" s="1252">
        <f t="shared" si="9"/>
        <v>2.2000000000000002</v>
      </c>
      <c r="M15" s="1252">
        <f t="shared" si="9"/>
        <v>1.6</v>
      </c>
      <c r="N15" s="1252">
        <f t="shared" si="9"/>
        <v>0.9</v>
      </c>
      <c r="O15" s="1252">
        <f t="shared" si="9"/>
        <v>-0.8</v>
      </c>
      <c r="P15" s="1252">
        <f t="shared" si="9"/>
        <v>-1.7</v>
      </c>
      <c r="Q15" s="1252">
        <f t="shared" si="9"/>
        <v>-1.6</v>
      </c>
      <c r="R15" s="1252">
        <f t="shared" si="9"/>
        <v>-2.2999999999999998</v>
      </c>
      <c r="S15" s="1252">
        <f t="shared" si="9"/>
        <v>-0.4</v>
      </c>
      <c r="T15" s="1252">
        <f t="shared" si="9"/>
        <v>0.5</v>
      </c>
      <c r="U15" s="1252">
        <f t="shared" si="9"/>
        <v>-0.3</v>
      </c>
      <c r="V15" s="1252">
        <f t="shared" si="9"/>
        <v>0</v>
      </c>
      <c r="W15" s="1252">
        <f t="shared" si="9"/>
        <v>-0.1</v>
      </c>
      <c r="X15" s="1252">
        <f t="shared" si="9"/>
        <v>1.1000000000000001</v>
      </c>
      <c r="Y15" s="1252">
        <f t="shared" si="9"/>
        <v>-1.1000000000000001</v>
      </c>
      <c r="Z15" s="1252">
        <f t="shared" si="9"/>
        <v>-0.3</v>
      </c>
      <c r="AA15" s="1252">
        <f t="shared" si="9"/>
        <v>-0.2</v>
      </c>
      <c r="AB15" s="1252">
        <f t="shared" si="9"/>
        <v>-0.1</v>
      </c>
      <c r="AC15" s="1252">
        <f t="shared" si="9"/>
        <v>0.2</v>
      </c>
      <c r="AD15" s="1252">
        <f t="shared" si="9"/>
        <v>2.4</v>
      </c>
      <c r="AE15" s="1252">
        <f t="shared" si="9"/>
        <v>0.9</v>
      </c>
      <c r="AF15" s="1252">
        <f t="shared" si="9"/>
        <v>0.2</v>
      </c>
      <c r="AG15" s="1252">
        <f t="shared" si="9"/>
        <v>0.2</v>
      </c>
      <c r="AH15" s="1252">
        <f t="shared" si="9"/>
        <v>0.7</v>
      </c>
      <c r="AI15" s="1252">
        <f t="shared" si="9"/>
        <v>0.6</v>
      </c>
      <c r="AJ15" s="1243">
        <f t="shared" si="9"/>
        <v>0.7</v>
      </c>
      <c r="AK15" s="1243">
        <f t="shared" si="9"/>
        <v>-0.7</v>
      </c>
      <c r="AL15" s="1243">
        <f t="shared" si="9"/>
        <v>2</v>
      </c>
      <c r="AM15" s="1243">
        <f t="shared" si="9"/>
        <v>3.4</v>
      </c>
      <c r="AN15" s="1243">
        <f t="shared" si="9"/>
        <v>2.9</v>
      </c>
      <c r="AO15" s="1525" t="s">
        <v>1015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292" t="s">
        <v>1016</v>
      </c>
      <c r="C16" s="2304" t="s">
        <v>578</v>
      </c>
      <c r="D16" s="2294" t="s">
        <v>784</v>
      </c>
      <c r="E16" s="2310">
        <f t="shared" ref="E16:AN17" si="10">E78</f>
        <v>103.041666666667</v>
      </c>
      <c r="F16" s="2306">
        <f t="shared" si="10"/>
        <v>104.583333333333</v>
      </c>
      <c r="G16" s="2306">
        <f t="shared" si="10"/>
        <v>105.666666666667</v>
      </c>
      <c r="H16" s="2306">
        <f t="shared" si="10"/>
        <v>104.741666666667</v>
      </c>
      <c r="I16" s="2306">
        <f t="shared" si="10"/>
        <v>103.091666666667</v>
      </c>
      <c r="J16" s="2306">
        <f t="shared" si="10"/>
        <v>101.4</v>
      </c>
      <c r="K16" s="2306">
        <f t="shared" si="10"/>
        <v>100.541666666667</v>
      </c>
      <c r="L16" s="2306">
        <f t="shared" si="10"/>
        <v>98.85</v>
      </c>
      <c r="M16" s="2306">
        <f t="shared" si="10"/>
        <v>99.525000000000006</v>
      </c>
      <c r="N16" s="2306">
        <f t="shared" si="10"/>
        <v>97.974999999999994</v>
      </c>
      <c r="O16" s="2306">
        <f t="shared" si="10"/>
        <v>96.625</v>
      </c>
      <c r="P16" s="2306">
        <f t="shared" si="10"/>
        <v>96.633333333333297</v>
      </c>
      <c r="Q16" s="2306">
        <f t="shared" si="10"/>
        <v>94.391666666666694</v>
      </c>
      <c r="R16" s="2306">
        <f t="shared" si="10"/>
        <v>92.4583333333333</v>
      </c>
      <c r="S16" s="2306">
        <f t="shared" si="10"/>
        <v>91.641666666666694</v>
      </c>
      <c r="T16" s="2306">
        <f t="shared" si="10"/>
        <v>92.841666666666697</v>
      </c>
      <c r="U16" s="2306">
        <f t="shared" si="10"/>
        <v>94.341666666666697</v>
      </c>
      <c r="V16" s="2306">
        <f t="shared" si="10"/>
        <v>96.433333333333294</v>
      </c>
      <c r="W16" s="2306">
        <f t="shared" si="10"/>
        <v>98.108333333333306</v>
      </c>
      <c r="X16" s="2306">
        <f t="shared" si="10"/>
        <v>102.60833333333299</v>
      </c>
      <c r="Y16" s="2306">
        <f t="shared" si="10"/>
        <v>97.2083333333333</v>
      </c>
      <c r="Z16" s="2306">
        <f t="shared" si="10"/>
        <v>97.108333333333306</v>
      </c>
      <c r="AA16" s="2306">
        <f t="shared" si="10"/>
        <v>98.5</v>
      </c>
      <c r="AB16" s="2306">
        <f t="shared" si="10"/>
        <v>97.65</v>
      </c>
      <c r="AC16" s="2306">
        <f t="shared" si="10"/>
        <v>98.866666666666703</v>
      </c>
      <c r="AD16" s="2306">
        <f t="shared" si="10"/>
        <v>102.05</v>
      </c>
      <c r="AE16" s="2306">
        <f t="shared" si="10"/>
        <v>99.7083333333333</v>
      </c>
      <c r="AF16" s="2306">
        <f t="shared" si="10"/>
        <v>96.2</v>
      </c>
      <c r="AG16" s="2306">
        <f t="shared" si="10"/>
        <v>98.424999999999997</v>
      </c>
      <c r="AH16" s="2306">
        <f t="shared" si="10"/>
        <v>100.97499999999999</v>
      </c>
      <c r="AI16" s="2311">
        <f t="shared" si="10"/>
        <v>101.166666666667</v>
      </c>
      <c r="AJ16" s="1314">
        <f t="shared" si="10"/>
        <v>100</v>
      </c>
      <c r="AK16" s="1517">
        <f t="shared" si="10"/>
        <v>104.60833333333299</v>
      </c>
      <c r="AL16" s="1517">
        <f t="shared" si="10"/>
        <v>114.875</v>
      </c>
      <c r="AM16" s="1517">
        <f t="shared" si="10"/>
        <v>119.85833333333299</v>
      </c>
      <c r="AN16" s="1517">
        <f t="shared" si="10"/>
        <v>122.625</v>
      </c>
      <c r="AO16" s="1518" t="s">
        <v>1017</v>
      </c>
      <c r="AP16" s="1209"/>
      <c r="AU16" s="1867" t="s">
        <v>507</v>
      </c>
      <c r="AV16" s="1868">
        <f>SUM(AV4:AV15)</f>
        <v>3358557</v>
      </c>
      <c r="AW16" s="1868">
        <f>SUM(AW4:AW15)</f>
        <v>127169</v>
      </c>
      <c r="AX16" s="1868">
        <f>SUM(AX4:AX15)</f>
        <v>3362480</v>
      </c>
      <c r="AY16" s="1868">
        <f>SUM(AY4:AY15)</f>
        <v>122445</v>
      </c>
    </row>
    <row r="17" spans="1:66">
      <c r="A17" s="1209"/>
      <c r="B17" s="2301"/>
      <c r="C17" s="2312" t="s">
        <v>1018</v>
      </c>
      <c r="D17" s="2302" t="s">
        <v>577</v>
      </c>
      <c r="E17" s="2313" t="str">
        <f t="shared" si="10"/>
        <v>－</v>
      </c>
      <c r="F17" s="2314">
        <f t="shared" si="10"/>
        <v>1.5</v>
      </c>
      <c r="G17" s="2314">
        <f t="shared" si="10"/>
        <v>1</v>
      </c>
      <c r="H17" s="2314">
        <f t="shared" si="10"/>
        <v>-0.9</v>
      </c>
      <c r="I17" s="2314">
        <f t="shared" si="10"/>
        <v>-1.6</v>
      </c>
      <c r="J17" s="2314">
        <f t="shared" si="10"/>
        <v>-1.6</v>
      </c>
      <c r="K17" s="2314">
        <f t="shared" si="10"/>
        <v>-0.8</v>
      </c>
      <c r="L17" s="2314">
        <f t="shared" si="10"/>
        <v>-1.7</v>
      </c>
      <c r="M17" s="2314">
        <f t="shared" si="10"/>
        <v>0.7</v>
      </c>
      <c r="N17" s="2314">
        <f t="shared" si="10"/>
        <v>-1.6</v>
      </c>
      <c r="O17" s="2314">
        <f t="shared" si="10"/>
        <v>-1.4</v>
      </c>
      <c r="P17" s="2314">
        <f t="shared" si="10"/>
        <v>0</v>
      </c>
      <c r="Q17" s="2314">
        <f t="shared" si="10"/>
        <v>-2.2999999999999998</v>
      </c>
      <c r="R17" s="2314">
        <f t="shared" si="10"/>
        <v>-2</v>
      </c>
      <c r="S17" s="2314">
        <f t="shared" si="10"/>
        <v>-0.9</v>
      </c>
      <c r="T17" s="2314">
        <f t="shared" si="10"/>
        <v>1.3</v>
      </c>
      <c r="U17" s="2314">
        <f t="shared" si="10"/>
        <v>1.6</v>
      </c>
      <c r="V17" s="2314">
        <f t="shared" si="10"/>
        <v>2.2000000000000002</v>
      </c>
      <c r="W17" s="2314">
        <f t="shared" si="10"/>
        <v>1.7</v>
      </c>
      <c r="X17" s="2314">
        <f t="shared" si="10"/>
        <v>4.5999999999999996</v>
      </c>
      <c r="Y17" s="2314">
        <f t="shared" si="10"/>
        <v>-5.3</v>
      </c>
      <c r="Z17" s="2314">
        <f t="shared" si="10"/>
        <v>-0.1</v>
      </c>
      <c r="AA17" s="2314">
        <f t="shared" si="10"/>
        <v>1.4</v>
      </c>
      <c r="AB17" s="2314">
        <f t="shared" si="10"/>
        <v>-0.9</v>
      </c>
      <c r="AC17" s="2314">
        <f t="shared" si="10"/>
        <v>1.2</v>
      </c>
      <c r="AD17" s="2314">
        <f t="shared" si="10"/>
        <v>3.2</v>
      </c>
      <c r="AE17" s="2314">
        <f t="shared" si="10"/>
        <v>-2.2999999999999998</v>
      </c>
      <c r="AF17" s="2314">
        <f t="shared" si="10"/>
        <v>-3.5</v>
      </c>
      <c r="AG17" s="2314">
        <f t="shared" si="10"/>
        <v>2.2999999999999998</v>
      </c>
      <c r="AH17" s="2314">
        <f t="shared" si="10"/>
        <v>2.6</v>
      </c>
      <c r="AI17" s="897">
        <f t="shared" si="10"/>
        <v>0.2</v>
      </c>
      <c r="AJ17" s="1517">
        <f t="shared" si="10"/>
        <v>-1.2</v>
      </c>
      <c r="AK17" s="1517">
        <f t="shared" si="10"/>
        <v>4.5999999999999996</v>
      </c>
      <c r="AL17" s="1517">
        <f t="shared" si="10"/>
        <v>9.8000000000000007</v>
      </c>
      <c r="AM17" s="1517">
        <f t="shared" si="10"/>
        <v>4.3</v>
      </c>
      <c r="AN17" s="1517">
        <f t="shared" si="10"/>
        <v>2.2999999999999998</v>
      </c>
      <c r="AO17" s="1525" t="s">
        <v>1015</v>
      </c>
      <c r="AP17" s="1209"/>
      <c r="AU17" s="883" t="s">
        <v>1253</v>
      </c>
    </row>
    <row r="18" spans="1:66">
      <c r="A18" s="1209"/>
      <c r="B18" s="2315"/>
      <c r="C18" s="2316" t="s">
        <v>1019</v>
      </c>
      <c r="D18" s="2294" t="s">
        <v>996</v>
      </c>
      <c r="E18" s="2317">
        <f t="shared" ref="E18:AN18" si="11">E119</f>
        <v>92.2</v>
      </c>
      <c r="F18" s="2318">
        <f t="shared" si="11"/>
        <v>96.5</v>
      </c>
      <c r="G18" s="2318">
        <f t="shared" si="11"/>
        <v>99.7</v>
      </c>
      <c r="H18" s="2318">
        <f t="shared" si="11"/>
        <v>101.6</v>
      </c>
      <c r="I18" s="2318">
        <f t="shared" si="11"/>
        <v>102.2</v>
      </c>
      <c r="J18" s="2318">
        <f t="shared" si="11"/>
        <v>104</v>
      </c>
      <c r="K18" s="2318">
        <f t="shared" si="11"/>
        <v>105.9</v>
      </c>
      <c r="L18" s="2318">
        <f t="shared" si="11"/>
        <v>107.6</v>
      </c>
      <c r="M18" s="2318">
        <f t="shared" si="11"/>
        <v>109.6</v>
      </c>
      <c r="N18" s="2318">
        <f t="shared" si="11"/>
        <v>108.2</v>
      </c>
      <c r="O18" s="2318">
        <f t="shared" si="11"/>
        <v>106.7</v>
      </c>
      <c r="P18" s="2318">
        <f t="shared" si="11"/>
        <v>106.4</v>
      </c>
      <c r="Q18" s="2318">
        <f t="shared" si="11"/>
        <v>105.4</v>
      </c>
      <c r="R18" s="2318">
        <f t="shared" si="11"/>
        <v>102.4</v>
      </c>
      <c r="S18" s="2318">
        <f t="shared" si="11"/>
        <v>102.3</v>
      </c>
      <c r="T18" s="2318">
        <f t="shared" si="11"/>
        <v>101.8</v>
      </c>
      <c r="U18" s="2318">
        <f t="shared" si="11"/>
        <v>102.9</v>
      </c>
      <c r="V18" s="2318">
        <f t="shared" si="11"/>
        <v>103.9</v>
      </c>
      <c r="W18" s="2318">
        <f t="shared" si="11"/>
        <v>103</v>
      </c>
      <c r="X18" s="2318">
        <f t="shared" si="11"/>
        <v>102.5</v>
      </c>
      <c r="Y18" s="2318">
        <f t="shared" si="11"/>
        <v>97.6</v>
      </c>
      <c r="Z18" s="2318">
        <f t="shared" si="11"/>
        <v>98.6</v>
      </c>
      <c r="AA18" s="2318">
        <f t="shared" si="11"/>
        <v>98.9</v>
      </c>
      <c r="AB18" s="2318">
        <f t="shared" si="11"/>
        <v>97.9</v>
      </c>
      <c r="AC18" s="2318">
        <f t="shared" si="11"/>
        <v>97.9</v>
      </c>
      <c r="AD18" s="2318">
        <f t="shared" si="11"/>
        <v>98.9</v>
      </c>
      <c r="AE18" s="2318">
        <f t="shared" si="11"/>
        <v>99</v>
      </c>
      <c r="AF18" s="2318">
        <f t="shared" si="11"/>
        <v>100.1</v>
      </c>
      <c r="AG18" s="2318">
        <f t="shared" si="11"/>
        <v>99.7</v>
      </c>
      <c r="AH18" s="2318">
        <f t="shared" si="11"/>
        <v>104.3</v>
      </c>
      <c r="AI18" s="2318">
        <f t="shared" si="11"/>
        <v>105.4</v>
      </c>
      <c r="AJ18" s="2318">
        <f t="shared" si="11"/>
        <v>100</v>
      </c>
      <c r="AK18" s="2318">
        <f t="shared" si="11"/>
        <v>102.5</v>
      </c>
      <c r="AL18" s="2318">
        <f t="shared" si="11"/>
        <v>102.1</v>
      </c>
      <c r="AM18" s="2318">
        <f t="shared" si="11"/>
        <v>103.8</v>
      </c>
      <c r="AN18" s="2318">
        <f t="shared" si="11"/>
        <v>102.3</v>
      </c>
      <c r="AO18" s="1523" t="s">
        <v>1020</v>
      </c>
      <c r="AP18" s="1250"/>
      <c r="AU18" s="2319" t="s">
        <v>720</v>
      </c>
      <c r="AV18" s="1867"/>
      <c r="AW18" s="1867"/>
      <c r="AX18" s="1868">
        <f>SUM(AV7:AV15)+SUM(AX4:AX6)</f>
        <v>3405171</v>
      </c>
      <c r="AY18" s="1868">
        <f>SUM(AW7:AW15)+SUM(AY4:AY6)</f>
        <v>123090</v>
      </c>
    </row>
    <row r="19" spans="1:66">
      <c r="A19" s="1209"/>
      <c r="B19" s="2315"/>
      <c r="C19" s="2298" t="s">
        <v>1021</v>
      </c>
      <c r="D19" s="2302" t="s">
        <v>577</v>
      </c>
      <c r="E19" s="2320" t="s">
        <v>579</v>
      </c>
      <c r="F19" s="1458">
        <f t="shared" ref="F19:AN19" si="12">ROUND((F18-E18)/E18*100,1)</f>
        <v>4.7</v>
      </c>
      <c r="G19" s="1458">
        <f t="shared" si="12"/>
        <v>3.3</v>
      </c>
      <c r="H19" s="1458">
        <f t="shared" si="12"/>
        <v>1.9</v>
      </c>
      <c r="I19" s="1458">
        <f t="shared" si="12"/>
        <v>0.6</v>
      </c>
      <c r="J19" s="1458">
        <f t="shared" si="12"/>
        <v>1.8</v>
      </c>
      <c r="K19" s="1458">
        <f t="shared" si="12"/>
        <v>1.8</v>
      </c>
      <c r="L19" s="1458">
        <f t="shared" si="12"/>
        <v>1.6</v>
      </c>
      <c r="M19" s="1458">
        <f t="shared" si="12"/>
        <v>1.9</v>
      </c>
      <c r="N19" s="1458">
        <f t="shared" si="12"/>
        <v>-1.3</v>
      </c>
      <c r="O19" s="1458">
        <f t="shared" si="12"/>
        <v>-1.4</v>
      </c>
      <c r="P19" s="1458">
        <f t="shared" si="12"/>
        <v>-0.3</v>
      </c>
      <c r="Q19" s="1458">
        <f t="shared" si="12"/>
        <v>-0.9</v>
      </c>
      <c r="R19" s="1458">
        <f t="shared" si="12"/>
        <v>-2.8</v>
      </c>
      <c r="S19" s="1458">
        <f t="shared" si="12"/>
        <v>-0.1</v>
      </c>
      <c r="T19" s="1458">
        <f t="shared" si="12"/>
        <v>-0.5</v>
      </c>
      <c r="U19" s="1458">
        <f t="shared" si="12"/>
        <v>1.1000000000000001</v>
      </c>
      <c r="V19" s="1458">
        <f t="shared" si="12"/>
        <v>1</v>
      </c>
      <c r="W19" s="1458">
        <f t="shared" si="12"/>
        <v>-0.9</v>
      </c>
      <c r="X19" s="1458">
        <f t="shared" si="12"/>
        <v>-0.5</v>
      </c>
      <c r="Y19" s="1458">
        <f t="shared" si="12"/>
        <v>-4.8</v>
      </c>
      <c r="Z19" s="1458">
        <f t="shared" si="12"/>
        <v>1</v>
      </c>
      <c r="AA19" s="2321">
        <f t="shared" si="12"/>
        <v>0.3</v>
      </c>
      <c r="AB19" s="2321">
        <f t="shared" si="12"/>
        <v>-1</v>
      </c>
      <c r="AC19" s="2321">
        <f t="shared" si="12"/>
        <v>0</v>
      </c>
      <c r="AD19" s="2321">
        <f t="shared" si="12"/>
        <v>1</v>
      </c>
      <c r="AE19" s="2321">
        <f t="shared" si="12"/>
        <v>0.1</v>
      </c>
      <c r="AF19" s="2321">
        <f t="shared" si="12"/>
        <v>1.1000000000000001</v>
      </c>
      <c r="AG19" s="2321">
        <f t="shared" si="12"/>
        <v>-0.4</v>
      </c>
      <c r="AH19" s="2321">
        <f t="shared" si="12"/>
        <v>4.5999999999999996</v>
      </c>
      <c r="AI19" s="2321">
        <f t="shared" si="12"/>
        <v>1.1000000000000001</v>
      </c>
      <c r="AJ19" s="2321">
        <f t="shared" si="12"/>
        <v>-5.0999999999999996</v>
      </c>
      <c r="AK19" s="2322">
        <f t="shared" si="12"/>
        <v>2.5</v>
      </c>
      <c r="AL19" s="2322">
        <f t="shared" si="12"/>
        <v>-0.4</v>
      </c>
      <c r="AM19" s="2322">
        <f t="shared" si="12"/>
        <v>1.7</v>
      </c>
      <c r="AN19" s="2322">
        <f t="shared" si="12"/>
        <v>-1.4</v>
      </c>
      <c r="AO19" s="1527" t="s">
        <v>97</v>
      </c>
      <c r="AP19" s="1212"/>
    </row>
    <row r="20" spans="1:66">
      <c r="A20" s="1209"/>
      <c r="B20" s="2315" t="s">
        <v>1022</v>
      </c>
      <c r="C20" s="2323" t="s">
        <v>1019</v>
      </c>
      <c r="D20" s="2324" t="s">
        <v>996</v>
      </c>
      <c r="E20" s="2317">
        <f t="shared" ref="E20:AN20" si="13">E124</f>
        <v>106</v>
      </c>
      <c r="F20" s="2318">
        <f t="shared" si="13"/>
        <v>107.6</v>
      </c>
      <c r="G20" s="2318">
        <f t="shared" si="13"/>
        <v>107.6</v>
      </c>
      <c r="H20" s="2318">
        <f t="shared" si="13"/>
        <v>107.9</v>
      </c>
      <c r="I20" s="2318">
        <f t="shared" si="13"/>
        <v>107.2</v>
      </c>
      <c r="J20" s="2318">
        <f t="shared" si="13"/>
        <v>108.7</v>
      </c>
      <c r="K20" s="2318">
        <f t="shared" si="13"/>
        <v>110.9</v>
      </c>
      <c r="L20" s="2318">
        <f t="shared" si="13"/>
        <v>112.8</v>
      </c>
      <c r="M20" s="2318">
        <f t="shared" si="13"/>
        <v>113</v>
      </c>
      <c r="N20" s="2318">
        <f t="shared" si="13"/>
        <v>110.9</v>
      </c>
      <c r="O20" s="2318">
        <f t="shared" si="13"/>
        <v>109.7</v>
      </c>
      <c r="P20" s="2318">
        <f t="shared" si="13"/>
        <v>110.4</v>
      </c>
      <c r="Q20" s="2318">
        <f t="shared" si="13"/>
        <v>110.4</v>
      </c>
      <c r="R20" s="2318">
        <f t="shared" si="13"/>
        <v>108.4</v>
      </c>
      <c r="S20" s="2318">
        <f t="shared" si="13"/>
        <v>108.6</v>
      </c>
      <c r="T20" s="2318">
        <f t="shared" si="13"/>
        <v>108.1</v>
      </c>
      <c r="U20" s="2318">
        <f t="shared" si="13"/>
        <v>109.7</v>
      </c>
      <c r="V20" s="2318">
        <f t="shared" si="13"/>
        <v>110.4</v>
      </c>
      <c r="W20" s="2318">
        <f t="shared" si="13"/>
        <v>109.3</v>
      </c>
      <c r="X20" s="2318">
        <f t="shared" si="13"/>
        <v>107.1</v>
      </c>
      <c r="Y20" s="2318">
        <f t="shared" si="13"/>
        <v>103.5</v>
      </c>
      <c r="Z20" s="2318">
        <f t="shared" si="13"/>
        <v>105.5</v>
      </c>
      <c r="AA20" s="2318">
        <f t="shared" si="13"/>
        <v>106</v>
      </c>
      <c r="AB20" s="2318">
        <f t="shared" si="13"/>
        <v>104.9</v>
      </c>
      <c r="AC20" s="2318">
        <f t="shared" si="13"/>
        <v>104.5</v>
      </c>
      <c r="AD20" s="2318">
        <f t="shared" si="13"/>
        <v>102.2</v>
      </c>
      <c r="AE20" s="2318">
        <f t="shared" si="13"/>
        <v>101.2</v>
      </c>
      <c r="AF20" s="2318">
        <f t="shared" si="13"/>
        <v>102.5</v>
      </c>
      <c r="AG20" s="2318">
        <f t="shared" si="13"/>
        <v>102.2</v>
      </c>
      <c r="AH20" s="2318">
        <f t="shared" si="13"/>
        <v>105.8</v>
      </c>
      <c r="AI20" s="2318">
        <f t="shared" si="13"/>
        <v>106.3</v>
      </c>
      <c r="AJ20" s="2318">
        <f t="shared" si="13"/>
        <v>100</v>
      </c>
      <c r="AK20" s="2325">
        <f t="shared" si="13"/>
        <v>103.2</v>
      </c>
      <c r="AL20" s="2325">
        <f t="shared" si="13"/>
        <v>100.4</v>
      </c>
      <c r="AM20" s="2325">
        <f t="shared" si="13"/>
        <v>98.1</v>
      </c>
      <c r="AN20" s="2325">
        <f t="shared" si="13"/>
        <v>93.6</v>
      </c>
      <c r="AO20" s="1869" t="s">
        <v>1023</v>
      </c>
      <c r="AP20" s="1250"/>
    </row>
    <row r="21" spans="1:66">
      <c r="A21" s="1209"/>
      <c r="B21" s="2315"/>
      <c r="C21" s="2298" t="s">
        <v>566</v>
      </c>
      <c r="D21" s="2302" t="s">
        <v>577</v>
      </c>
      <c r="E21" s="2320" t="s">
        <v>579</v>
      </c>
      <c r="F21" s="1458">
        <f t="shared" ref="F21:AN21" si="14">ROUND((F20-E20)/E20*100,1)</f>
        <v>1.5</v>
      </c>
      <c r="G21" s="1458">
        <f t="shared" si="14"/>
        <v>0</v>
      </c>
      <c r="H21" s="1458">
        <f t="shared" si="14"/>
        <v>0.3</v>
      </c>
      <c r="I21" s="1458">
        <f t="shared" si="14"/>
        <v>-0.6</v>
      </c>
      <c r="J21" s="1458">
        <f t="shared" si="14"/>
        <v>1.4</v>
      </c>
      <c r="K21" s="1458">
        <f t="shared" si="14"/>
        <v>2</v>
      </c>
      <c r="L21" s="1458">
        <f t="shared" si="14"/>
        <v>1.7</v>
      </c>
      <c r="M21" s="1458">
        <f t="shared" si="14"/>
        <v>0.2</v>
      </c>
      <c r="N21" s="1458">
        <f t="shared" si="14"/>
        <v>-1.9</v>
      </c>
      <c r="O21" s="1458">
        <f t="shared" si="14"/>
        <v>-1.1000000000000001</v>
      </c>
      <c r="P21" s="1458">
        <f t="shared" si="14"/>
        <v>0.6</v>
      </c>
      <c r="Q21" s="1458">
        <f t="shared" si="14"/>
        <v>0</v>
      </c>
      <c r="R21" s="1458">
        <f t="shared" si="14"/>
        <v>-1.8</v>
      </c>
      <c r="S21" s="1458">
        <f t="shared" si="14"/>
        <v>0.2</v>
      </c>
      <c r="T21" s="1458">
        <f t="shared" si="14"/>
        <v>-0.5</v>
      </c>
      <c r="U21" s="1458">
        <f t="shared" si="14"/>
        <v>1.5</v>
      </c>
      <c r="V21" s="1458">
        <f t="shared" si="14"/>
        <v>0.6</v>
      </c>
      <c r="W21" s="1458">
        <f t="shared" si="14"/>
        <v>-1</v>
      </c>
      <c r="X21" s="1458">
        <f t="shared" si="14"/>
        <v>-2</v>
      </c>
      <c r="Y21" s="1458">
        <f t="shared" si="14"/>
        <v>-3.4</v>
      </c>
      <c r="Z21" s="1458">
        <f t="shared" si="14"/>
        <v>1.9</v>
      </c>
      <c r="AA21" s="2321">
        <f t="shared" si="14"/>
        <v>0.5</v>
      </c>
      <c r="AB21" s="2321">
        <f t="shared" si="14"/>
        <v>-1</v>
      </c>
      <c r="AC21" s="2321">
        <f t="shared" si="14"/>
        <v>-0.4</v>
      </c>
      <c r="AD21" s="2321">
        <f t="shared" si="14"/>
        <v>-2.2000000000000002</v>
      </c>
      <c r="AE21" s="2321">
        <f t="shared" si="14"/>
        <v>-1</v>
      </c>
      <c r="AF21" s="2321">
        <f t="shared" si="14"/>
        <v>1.3</v>
      </c>
      <c r="AG21" s="2321">
        <f t="shared" si="14"/>
        <v>-0.3</v>
      </c>
      <c r="AH21" s="2321">
        <f t="shared" si="14"/>
        <v>3.5</v>
      </c>
      <c r="AI21" s="2321">
        <f t="shared" si="14"/>
        <v>0.5</v>
      </c>
      <c r="AJ21" s="2321">
        <f t="shared" si="14"/>
        <v>-5.9</v>
      </c>
      <c r="AK21" s="2321">
        <f t="shared" si="14"/>
        <v>3.2</v>
      </c>
      <c r="AL21" s="2321">
        <f t="shared" si="14"/>
        <v>-2.7</v>
      </c>
      <c r="AM21" s="2321">
        <f t="shared" si="14"/>
        <v>-2.2999999999999998</v>
      </c>
      <c r="AN21" s="2321">
        <f t="shared" si="14"/>
        <v>-4.5999999999999996</v>
      </c>
      <c r="AO21" s="1512" t="s">
        <v>1024</v>
      </c>
      <c r="AP21" s="1212"/>
    </row>
    <row r="22" spans="1:66">
      <c r="A22" s="1209"/>
      <c r="B22" s="2315" t="s">
        <v>1025</v>
      </c>
      <c r="C22" s="2326" t="s">
        <v>569</v>
      </c>
      <c r="D22" s="2294" t="s">
        <v>996</v>
      </c>
      <c r="E22" s="2327">
        <f t="shared" ref="E22:AN22" si="15">E130</f>
        <v>147.6</v>
      </c>
      <c r="F22" s="2328">
        <f t="shared" si="15"/>
        <v>147.4</v>
      </c>
      <c r="G22" s="2328">
        <f t="shared" si="15"/>
        <v>138</v>
      </c>
      <c r="H22" s="2328">
        <f t="shared" si="15"/>
        <v>117.8</v>
      </c>
      <c r="I22" s="2328">
        <f t="shared" si="15"/>
        <v>104.6</v>
      </c>
      <c r="J22" s="2328">
        <f t="shared" si="15"/>
        <v>102.4</v>
      </c>
      <c r="K22" s="2328">
        <f t="shared" si="15"/>
        <v>106.2</v>
      </c>
      <c r="L22" s="2328">
        <f t="shared" si="15"/>
        <v>113.8</v>
      </c>
      <c r="M22" s="2328">
        <f t="shared" si="15"/>
        <v>117.2</v>
      </c>
      <c r="N22" s="2328">
        <f t="shared" si="15"/>
        <v>106.9</v>
      </c>
      <c r="O22" s="2328">
        <f t="shared" si="15"/>
        <v>105.4</v>
      </c>
      <c r="P22" s="2328">
        <f t="shared" si="15"/>
        <v>111.4</v>
      </c>
      <c r="Q22" s="2328">
        <f t="shared" si="15"/>
        <v>107.3</v>
      </c>
      <c r="R22" s="2328">
        <f t="shared" si="15"/>
        <v>108.1</v>
      </c>
      <c r="S22" s="2328">
        <f t="shared" si="15"/>
        <v>114.5</v>
      </c>
      <c r="T22" s="2328">
        <f t="shared" si="15"/>
        <v>118.7</v>
      </c>
      <c r="U22" s="2328">
        <f t="shared" si="15"/>
        <v>119</v>
      </c>
      <c r="V22" s="2328">
        <f t="shared" si="15"/>
        <v>122.9</v>
      </c>
      <c r="W22" s="2328">
        <f t="shared" si="15"/>
        <v>124.9</v>
      </c>
      <c r="X22" s="2328">
        <f t="shared" si="15"/>
        <v>121.1</v>
      </c>
      <c r="Y22" s="2328">
        <f t="shared" si="15"/>
        <v>101.4</v>
      </c>
      <c r="Z22" s="2328">
        <f t="shared" si="15"/>
        <v>112.7</v>
      </c>
      <c r="AA22" s="2328">
        <f t="shared" si="15"/>
        <v>112.4</v>
      </c>
      <c r="AB22" s="2328">
        <f t="shared" si="15"/>
        <v>113.6</v>
      </c>
      <c r="AC22" s="2328">
        <f t="shared" si="15"/>
        <v>116.7</v>
      </c>
      <c r="AD22" s="2328">
        <f t="shared" si="15"/>
        <v>121.2</v>
      </c>
      <c r="AE22" s="2328">
        <f t="shared" si="15"/>
        <v>120</v>
      </c>
      <c r="AF22" s="2328">
        <f t="shared" si="15"/>
        <v>118</v>
      </c>
      <c r="AG22" s="2328">
        <f t="shared" si="15"/>
        <v>111.8</v>
      </c>
      <c r="AH22" s="2328">
        <f t="shared" si="15"/>
        <v>124.3</v>
      </c>
      <c r="AI22" s="2328">
        <f t="shared" si="15"/>
        <v>116.4</v>
      </c>
      <c r="AJ22" s="2328">
        <f t="shared" si="15"/>
        <v>100</v>
      </c>
      <c r="AK22" s="2328">
        <f t="shared" si="15"/>
        <v>105.2</v>
      </c>
      <c r="AL22" s="2328">
        <f t="shared" si="15"/>
        <v>105.3</v>
      </c>
      <c r="AM22" s="2328">
        <f t="shared" si="15"/>
        <v>101</v>
      </c>
      <c r="AN22" s="2328">
        <f t="shared" si="15"/>
        <v>101.2</v>
      </c>
      <c r="AO22" s="1254" t="s">
        <v>521</v>
      </c>
      <c r="AP22" s="1250"/>
    </row>
    <row r="23" spans="1:66">
      <c r="A23" s="1209"/>
      <c r="B23" s="2315"/>
      <c r="C23" s="2298" t="s">
        <v>570</v>
      </c>
      <c r="D23" s="2302" t="s">
        <v>577</v>
      </c>
      <c r="E23" s="2320" t="s">
        <v>579</v>
      </c>
      <c r="F23" s="1458">
        <f t="shared" ref="F23:AN23" si="16">ROUND((F22-E22)/E22*100,1)</f>
        <v>-0.1</v>
      </c>
      <c r="G23" s="1458">
        <f t="shared" si="16"/>
        <v>-6.4</v>
      </c>
      <c r="H23" s="1458">
        <f t="shared" si="16"/>
        <v>-14.6</v>
      </c>
      <c r="I23" s="1458">
        <f t="shared" si="16"/>
        <v>-11.2</v>
      </c>
      <c r="J23" s="1458">
        <f t="shared" si="16"/>
        <v>-2.1</v>
      </c>
      <c r="K23" s="1458">
        <f t="shared" si="16"/>
        <v>3.7</v>
      </c>
      <c r="L23" s="1458">
        <f t="shared" si="16"/>
        <v>7.2</v>
      </c>
      <c r="M23" s="1458">
        <f t="shared" si="16"/>
        <v>3</v>
      </c>
      <c r="N23" s="1458">
        <f t="shared" si="16"/>
        <v>-8.8000000000000007</v>
      </c>
      <c r="O23" s="1458">
        <f t="shared" si="16"/>
        <v>-1.4</v>
      </c>
      <c r="P23" s="1458">
        <f t="shared" si="16"/>
        <v>5.7</v>
      </c>
      <c r="Q23" s="1458">
        <f t="shared" si="16"/>
        <v>-3.7</v>
      </c>
      <c r="R23" s="1458">
        <f t="shared" si="16"/>
        <v>0.7</v>
      </c>
      <c r="S23" s="1458">
        <f t="shared" si="16"/>
        <v>5.9</v>
      </c>
      <c r="T23" s="1458">
        <f t="shared" si="16"/>
        <v>3.7</v>
      </c>
      <c r="U23" s="1458">
        <f t="shared" si="16"/>
        <v>0.3</v>
      </c>
      <c r="V23" s="1458">
        <f t="shared" si="16"/>
        <v>3.3</v>
      </c>
      <c r="W23" s="1458">
        <f t="shared" si="16"/>
        <v>1.6</v>
      </c>
      <c r="X23" s="1458">
        <f t="shared" si="16"/>
        <v>-3</v>
      </c>
      <c r="Y23" s="1458">
        <f t="shared" si="16"/>
        <v>-16.3</v>
      </c>
      <c r="Z23" s="1458">
        <f t="shared" si="16"/>
        <v>11.1</v>
      </c>
      <c r="AA23" s="2321">
        <f t="shared" si="16"/>
        <v>-0.3</v>
      </c>
      <c r="AB23" s="2321">
        <f t="shared" si="16"/>
        <v>1.1000000000000001</v>
      </c>
      <c r="AC23" s="2321">
        <f t="shared" si="16"/>
        <v>2.7</v>
      </c>
      <c r="AD23" s="2321">
        <f t="shared" si="16"/>
        <v>3.9</v>
      </c>
      <c r="AE23" s="2321">
        <f t="shared" si="16"/>
        <v>-1</v>
      </c>
      <c r="AF23" s="2321">
        <f t="shared" si="16"/>
        <v>-1.7</v>
      </c>
      <c r="AG23" s="2321">
        <f t="shared" si="16"/>
        <v>-5.3</v>
      </c>
      <c r="AH23" s="2321">
        <f t="shared" si="16"/>
        <v>11.2</v>
      </c>
      <c r="AI23" s="2321">
        <f t="shared" si="16"/>
        <v>-6.4</v>
      </c>
      <c r="AJ23" s="2321">
        <f t="shared" si="16"/>
        <v>-14.1</v>
      </c>
      <c r="AK23" s="2322">
        <f t="shared" si="16"/>
        <v>5.2</v>
      </c>
      <c r="AL23" s="2322">
        <f t="shared" si="16"/>
        <v>0.1</v>
      </c>
      <c r="AM23" s="2322">
        <f t="shared" si="16"/>
        <v>-4.0999999999999996</v>
      </c>
      <c r="AN23" s="2322">
        <f t="shared" si="16"/>
        <v>0.2</v>
      </c>
      <c r="AO23" s="1512"/>
      <c r="AP23" s="1212"/>
    </row>
    <row r="24" spans="1:66">
      <c r="A24" s="1209"/>
      <c r="B24" s="2315" t="s">
        <v>1026</v>
      </c>
      <c r="C24" s="2293" t="s">
        <v>571</v>
      </c>
      <c r="D24" s="2294" t="s">
        <v>996</v>
      </c>
      <c r="E24" s="2327">
        <f t="shared" ref="E24:AN24" si="17">E136</f>
        <v>80</v>
      </c>
      <c r="F24" s="2328">
        <f t="shared" si="17"/>
        <v>82.6</v>
      </c>
      <c r="G24" s="2328">
        <f t="shared" si="17"/>
        <v>85.2</v>
      </c>
      <c r="H24" s="2328">
        <f t="shared" si="17"/>
        <v>87.1</v>
      </c>
      <c r="I24" s="2328">
        <f t="shared" si="17"/>
        <v>88.1</v>
      </c>
      <c r="J24" s="2328">
        <f t="shared" si="17"/>
        <v>88.2</v>
      </c>
      <c r="K24" s="2328">
        <f t="shared" si="17"/>
        <v>87.7</v>
      </c>
      <c r="L24" s="2328">
        <f t="shared" si="17"/>
        <v>87.3</v>
      </c>
      <c r="M24" s="2328">
        <f t="shared" si="17"/>
        <v>87.9</v>
      </c>
      <c r="N24" s="2328">
        <f t="shared" si="17"/>
        <v>88.4</v>
      </c>
      <c r="O24" s="2328">
        <f t="shared" si="17"/>
        <v>87.9</v>
      </c>
      <c r="P24" s="2328">
        <f t="shared" si="17"/>
        <v>87.1</v>
      </c>
      <c r="Q24" s="2328">
        <f t="shared" si="17"/>
        <v>86.3</v>
      </c>
      <c r="R24" s="2328">
        <f t="shared" si="17"/>
        <v>85.2</v>
      </c>
      <c r="S24" s="2328">
        <f t="shared" si="17"/>
        <v>84.4</v>
      </c>
      <c r="T24" s="2328">
        <f t="shared" si="17"/>
        <v>84.8</v>
      </c>
      <c r="U24" s="2328">
        <f t="shared" si="17"/>
        <v>85.5</v>
      </c>
      <c r="V24" s="2328">
        <f t="shared" si="17"/>
        <v>86.4</v>
      </c>
      <c r="W24" s="2328">
        <f t="shared" si="17"/>
        <v>88.8</v>
      </c>
      <c r="X24" s="2328">
        <f t="shared" si="17"/>
        <v>91.6</v>
      </c>
      <c r="Y24" s="2328">
        <f t="shared" si="17"/>
        <v>92.7</v>
      </c>
      <c r="Z24" s="2328">
        <f t="shared" si="17"/>
        <v>93</v>
      </c>
      <c r="AA24" s="2328">
        <f t="shared" si="17"/>
        <v>93.5</v>
      </c>
      <c r="AB24" s="2328">
        <f t="shared" si="17"/>
        <v>93.7</v>
      </c>
      <c r="AC24" s="2328">
        <f t="shared" si="17"/>
        <v>94.1</v>
      </c>
      <c r="AD24" s="2328">
        <f t="shared" si="17"/>
        <v>94.9</v>
      </c>
      <c r="AE24" s="2328">
        <f t="shared" si="17"/>
        <v>95.9</v>
      </c>
      <c r="AF24" s="2328">
        <f t="shared" si="17"/>
        <v>96.7</v>
      </c>
      <c r="AG24" s="2328">
        <f t="shared" si="17"/>
        <v>99.3</v>
      </c>
      <c r="AH24" s="2328">
        <f t="shared" si="17"/>
        <v>99.2</v>
      </c>
      <c r="AI24" s="2328">
        <f t="shared" si="17"/>
        <v>99.5</v>
      </c>
      <c r="AJ24" s="2328">
        <f t="shared" si="17"/>
        <v>100</v>
      </c>
      <c r="AK24" s="2321">
        <f t="shared" si="17"/>
        <v>98.9</v>
      </c>
      <c r="AL24" s="2321">
        <f t="shared" si="17"/>
        <v>99.4</v>
      </c>
      <c r="AM24" s="2321">
        <f t="shared" si="17"/>
        <v>99</v>
      </c>
      <c r="AN24" s="2321">
        <f t="shared" si="17"/>
        <v>98.9</v>
      </c>
      <c r="AO24" s="1254"/>
      <c r="AP24" s="1250"/>
    </row>
    <row r="25" spans="1:66">
      <c r="A25" s="1209"/>
      <c r="B25" s="2315" t="s">
        <v>1027</v>
      </c>
      <c r="C25" s="2298"/>
      <c r="D25" s="2302" t="s">
        <v>577</v>
      </c>
      <c r="E25" s="2284" t="s">
        <v>579</v>
      </c>
      <c r="F25" s="1252">
        <f t="shared" ref="F25:AN25" si="18">ROUND((F24-E24)/E24*100,1)</f>
        <v>3.2</v>
      </c>
      <c r="G25" s="1252">
        <f t="shared" si="18"/>
        <v>3.1</v>
      </c>
      <c r="H25" s="1252">
        <f t="shared" si="18"/>
        <v>2.2000000000000002</v>
      </c>
      <c r="I25" s="1252">
        <f t="shared" si="18"/>
        <v>1.1000000000000001</v>
      </c>
      <c r="J25" s="1252">
        <f t="shared" si="18"/>
        <v>0.1</v>
      </c>
      <c r="K25" s="1252">
        <f t="shared" si="18"/>
        <v>-0.6</v>
      </c>
      <c r="L25" s="1252">
        <f t="shared" si="18"/>
        <v>-0.5</v>
      </c>
      <c r="M25" s="1252">
        <f t="shared" si="18"/>
        <v>0.7</v>
      </c>
      <c r="N25" s="1252">
        <f t="shared" si="18"/>
        <v>0.6</v>
      </c>
      <c r="O25" s="1252">
        <f t="shared" si="18"/>
        <v>-0.6</v>
      </c>
      <c r="P25" s="1252">
        <f t="shared" si="18"/>
        <v>-0.9</v>
      </c>
      <c r="Q25" s="1252">
        <f t="shared" si="18"/>
        <v>-0.9</v>
      </c>
      <c r="R25" s="1252">
        <f t="shared" si="18"/>
        <v>-1.3</v>
      </c>
      <c r="S25" s="1252">
        <f t="shared" si="18"/>
        <v>-0.9</v>
      </c>
      <c r="T25" s="1252">
        <f t="shared" si="18"/>
        <v>0.5</v>
      </c>
      <c r="U25" s="1252">
        <f t="shared" si="18"/>
        <v>0.8</v>
      </c>
      <c r="V25" s="1252">
        <f t="shared" si="18"/>
        <v>1.1000000000000001</v>
      </c>
      <c r="W25" s="1252">
        <f t="shared" si="18"/>
        <v>2.8</v>
      </c>
      <c r="X25" s="1252">
        <f t="shared" si="18"/>
        <v>3.2</v>
      </c>
      <c r="Y25" s="1252">
        <f t="shared" si="18"/>
        <v>1.2</v>
      </c>
      <c r="Z25" s="1252">
        <f t="shared" si="18"/>
        <v>0.3</v>
      </c>
      <c r="AA25" s="1252">
        <f t="shared" si="18"/>
        <v>0.5</v>
      </c>
      <c r="AB25" s="1252">
        <f t="shared" si="18"/>
        <v>0.2</v>
      </c>
      <c r="AC25" s="1252">
        <f t="shared" si="18"/>
        <v>0.4</v>
      </c>
      <c r="AD25" s="1252">
        <f t="shared" si="18"/>
        <v>0.9</v>
      </c>
      <c r="AE25" s="1252">
        <f t="shared" si="18"/>
        <v>1.1000000000000001</v>
      </c>
      <c r="AF25" s="1252">
        <f t="shared" si="18"/>
        <v>0.8</v>
      </c>
      <c r="AG25" s="1252">
        <f t="shared" si="18"/>
        <v>2.7</v>
      </c>
      <c r="AH25" s="1252">
        <f t="shared" si="18"/>
        <v>-0.1</v>
      </c>
      <c r="AI25" s="1252">
        <f t="shared" si="18"/>
        <v>0.3</v>
      </c>
      <c r="AJ25" s="1252">
        <f t="shared" si="18"/>
        <v>0.5</v>
      </c>
      <c r="AK25" s="1458">
        <f t="shared" si="18"/>
        <v>-1.1000000000000001</v>
      </c>
      <c r="AL25" s="1458">
        <f t="shared" si="18"/>
        <v>0.5</v>
      </c>
      <c r="AM25" s="1252">
        <f t="shared" si="18"/>
        <v>-0.4</v>
      </c>
      <c r="AN25" s="1252">
        <f t="shared" si="18"/>
        <v>-0.1</v>
      </c>
      <c r="AO25" s="1525"/>
      <c r="AP25" s="1209"/>
    </row>
    <row r="26" spans="1:66">
      <c r="A26" s="1209"/>
      <c r="B26" s="2315"/>
      <c r="C26" s="2329" t="s">
        <v>572</v>
      </c>
      <c r="D26" s="2330" t="s">
        <v>1028</v>
      </c>
      <c r="E26" s="2331">
        <v>1.58</v>
      </c>
      <c r="F26" s="2332">
        <v>1.82</v>
      </c>
      <c r="G26" s="2332">
        <v>1.74</v>
      </c>
      <c r="H26" s="2332">
        <v>1.25</v>
      </c>
      <c r="I26" s="2332">
        <v>0.91</v>
      </c>
      <c r="J26" s="2332">
        <v>0.8</v>
      </c>
      <c r="K26" s="2332">
        <v>0.92</v>
      </c>
      <c r="L26" s="2333">
        <v>1.0900000000000001</v>
      </c>
      <c r="M26" s="2333">
        <v>1</v>
      </c>
      <c r="N26" s="2333">
        <v>0.69</v>
      </c>
      <c r="O26" s="2333">
        <v>0.65</v>
      </c>
      <c r="P26" s="2333">
        <v>0.78</v>
      </c>
      <c r="Q26" s="2333">
        <v>0.78</v>
      </c>
      <c r="R26" s="2334">
        <v>0.71</v>
      </c>
      <c r="S26" s="2335">
        <v>0.86</v>
      </c>
      <c r="T26" s="2335">
        <v>1.08</v>
      </c>
      <c r="U26" s="2335">
        <v>1.29</v>
      </c>
      <c r="V26" s="2335">
        <v>1.39</v>
      </c>
      <c r="W26" s="2335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5">
        <v>1.8</v>
      </c>
      <c r="AO26" s="1224" t="s">
        <v>1029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15" t="s">
        <v>1030</v>
      </c>
      <c r="C27" s="2329" t="s">
        <v>573</v>
      </c>
      <c r="D27" s="2330" t="s">
        <v>1028</v>
      </c>
      <c r="E27" s="2336">
        <v>0.95</v>
      </c>
      <c r="F27" s="2337">
        <v>1.0900000000000001</v>
      </c>
      <c r="G27" s="2337">
        <v>1.06</v>
      </c>
      <c r="H27" s="2337">
        <v>0.78</v>
      </c>
      <c r="I27" s="2337">
        <v>0.54</v>
      </c>
      <c r="J27" s="2337">
        <v>0.45</v>
      </c>
      <c r="K27" s="2337">
        <v>0.48</v>
      </c>
      <c r="L27" s="2338">
        <v>0.61</v>
      </c>
      <c r="M27" s="2338">
        <v>0.57999999999999996</v>
      </c>
      <c r="N27" s="2338">
        <v>0.39</v>
      </c>
      <c r="O27" s="2338">
        <v>0.35</v>
      </c>
      <c r="P27" s="2338">
        <v>0.44</v>
      </c>
      <c r="Q27" s="2338">
        <v>0.45</v>
      </c>
      <c r="R27" s="2338">
        <v>0.42</v>
      </c>
      <c r="S27" s="2339">
        <v>0.51</v>
      </c>
      <c r="T27" s="2339">
        <v>0.69</v>
      </c>
      <c r="U27" s="2339">
        <v>0.83</v>
      </c>
      <c r="V27" s="2339">
        <v>0.94</v>
      </c>
      <c r="W27" s="2339">
        <v>0.94</v>
      </c>
      <c r="X27" s="2340">
        <v>0.78</v>
      </c>
      <c r="Y27" s="2340">
        <v>0.47</v>
      </c>
      <c r="Z27" s="2340">
        <v>0.49</v>
      </c>
      <c r="AA27" s="2340">
        <v>0.59</v>
      </c>
      <c r="AB27" s="2340">
        <v>0.68</v>
      </c>
      <c r="AC27" s="2340">
        <v>0.75</v>
      </c>
      <c r="AD27" s="2340">
        <v>0.88</v>
      </c>
      <c r="AE27" s="2340">
        <v>0.98</v>
      </c>
      <c r="AF27" s="2340">
        <v>1.1299999999999999</v>
      </c>
      <c r="AG27" s="2340">
        <v>1.28</v>
      </c>
      <c r="AH27" s="2340">
        <v>1.43</v>
      </c>
      <c r="AI27" s="2340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>
        <v>1.01</v>
      </c>
      <c r="AO27" s="1530" t="s">
        <v>1031</v>
      </c>
      <c r="AP27" s="1209" t="s">
        <v>271</v>
      </c>
      <c r="AR27" s="883"/>
    </row>
    <row r="28" spans="1:66">
      <c r="A28" s="1209"/>
      <c r="B28" s="2315"/>
      <c r="C28" s="2341" t="s">
        <v>574</v>
      </c>
      <c r="D28" s="2342" t="s">
        <v>575</v>
      </c>
      <c r="E28" s="2343" t="s">
        <v>579</v>
      </c>
      <c r="F28" s="2344" t="s">
        <v>579</v>
      </c>
      <c r="G28" s="2344" t="s">
        <v>579</v>
      </c>
      <c r="H28" s="2344" t="s">
        <v>579</v>
      </c>
      <c r="I28" s="2344" t="s">
        <v>579</v>
      </c>
      <c r="J28" s="2344" t="s">
        <v>579</v>
      </c>
      <c r="K28" s="2344" t="s">
        <v>579</v>
      </c>
      <c r="L28" s="2344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2">
        <v>6.4</v>
      </c>
      <c r="T28" s="2002">
        <v>5.5</v>
      </c>
      <c r="U28" s="2002">
        <v>5</v>
      </c>
      <c r="V28" s="2002">
        <v>4.5999999999999996</v>
      </c>
      <c r="W28" s="2002">
        <v>4</v>
      </c>
      <c r="X28" s="2345">
        <v>4.2</v>
      </c>
      <c r="Y28" s="2345">
        <v>5.2</v>
      </c>
      <c r="Z28" s="2340">
        <v>5.3</v>
      </c>
      <c r="AA28" s="2340">
        <v>4.5999999999999996</v>
      </c>
      <c r="AB28" s="2340">
        <v>4.7</v>
      </c>
      <c r="AC28" s="2340">
        <v>4.0999999999999996</v>
      </c>
      <c r="AD28" s="2340">
        <v>3.9</v>
      </c>
      <c r="AE28" s="2340">
        <v>3.7</v>
      </c>
      <c r="AF28" s="2340">
        <v>3.4</v>
      </c>
      <c r="AG28" s="2340">
        <v>2.7</v>
      </c>
      <c r="AH28" s="2340">
        <v>2.6</v>
      </c>
      <c r="AI28" s="2340">
        <v>2.2999999999999998</v>
      </c>
      <c r="AJ28" s="1531">
        <v>2.7</v>
      </c>
      <c r="AK28" s="1826">
        <v>2.8</v>
      </c>
      <c r="AL28" s="1826">
        <v>2.6</v>
      </c>
      <c r="AM28" s="1826">
        <v>2.6</v>
      </c>
      <c r="AN28" s="1905">
        <v>2.4</v>
      </c>
      <c r="AO28" s="1533" t="s">
        <v>1032</v>
      </c>
      <c r="AP28" s="1906">
        <v>45720</v>
      </c>
      <c r="AR28" s="883"/>
    </row>
    <row r="29" spans="1:66" ht="19" hidden="1">
      <c r="A29" s="1209"/>
      <c r="B29" s="2315"/>
      <c r="C29" s="2341" t="s">
        <v>1033</v>
      </c>
      <c r="D29" s="2346" t="s">
        <v>1034</v>
      </c>
      <c r="E29" s="2347">
        <v>3.11</v>
      </c>
      <c r="F29" s="2337">
        <v>3.67</v>
      </c>
      <c r="G29" s="2337">
        <v>3.71</v>
      </c>
      <c r="H29" s="2337">
        <v>2.87</v>
      </c>
      <c r="I29" s="2337">
        <v>1.92</v>
      </c>
      <c r="J29" s="2337">
        <v>1.18</v>
      </c>
      <c r="K29" s="2337">
        <v>0.9</v>
      </c>
      <c r="L29" s="2348">
        <v>0.95</v>
      </c>
      <c r="M29" s="2348">
        <v>1.02</v>
      </c>
      <c r="N29" s="2348">
        <v>0.76</v>
      </c>
      <c r="O29" s="2348">
        <v>0.28000000000000003</v>
      </c>
      <c r="P29" s="2348">
        <v>0.12</v>
      </c>
      <c r="Q29" s="2348">
        <v>0.08</v>
      </c>
      <c r="R29" s="2348">
        <v>-2.0299999999999998</v>
      </c>
      <c r="S29" s="2349">
        <v>-1.07</v>
      </c>
      <c r="T29" s="2350" t="s">
        <v>785</v>
      </c>
      <c r="U29" s="2349">
        <v>-0.36</v>
      </c>
      <c r="V29" s="2350" t="s">
        <v>785</v>
      </c>
      <c r="W29" s="2349">
        <v>0.35</v>
      </c>
      <c r="X29" s="2350" t="s">
        <v>785</v>
      </c>
      <c r="Y29" s="2349">
        <v>-0.22</v>
      </c>
      <c r="Z29" s="2349">
        <v>-0.19</v>
      </c>
      <c r="AA29" s="2349">
        <v>-0.23</v>
      </c>
      <c r="AB29" s="2350" t="s">
        <v>785</v>
      </c>
      <c r="AC29" s="2350" t="s">
        <v>785</v>
      </c>
      <c r="AD29" s="2340">
        <v>0.27</v>
      </c>
      <c r="AE29" s="2340">
        <v>0.36</v>
      </c>
      <c r="AF29" s="2340">
        <v>0.17</v>
      </c>
      <c r="AG29" s="2340">
        <v>0.15</v>
      </c>
      <c r="AH29" s="2340">
        <v>0.16</v>
      </c>
      <c r="AI29" s="2340">
        <v>0.09</v>
      </c>
      <c r="AJ29" s="1517"/>
      <c r="AK29" s="1517"/>
      <c r="AL29" s="1517"/>
      <c r="AM29" s="1517"/>
      <c r="AN29" s="1517"/>
      <c r="AO29" s="1534" t="s">
        <v>1035</v>
      </c>
      <c r="AP29" s="1209"/>
      <c r="AR29" s="883"/>
    </row>
    <row r="30" spans="1:66" ht="13.5" hidden="1" customHeight="1">
      <c r="A30" s="1209"/>
      <c r="B30" s="2315"/>
      <c r="C30" s="2298" t="s">
        <v>1036</v>
      </c>
      <c r="D30" s="2351" t="s">
        <v>1034</v>
      </c>
      <c r="E30" s="2331"/>
      <c r="F30" s="2332">
        <v>5.72</v>
      </c>
      <c r="G30" s="2332">
        <v>5.56</v>
      </c>
      <c r="H30" s="2332">
        <v>4.9800000000000004</v>
      </c>
      <c r="I30" s="2332">
        <v>3.86</v>
      </c>
      <c r="J30" s="2332">
        <v>3.01</v>
      </c>
      <c r="K30" s="2332">
        <v>2.4900000000000002</v>
      </c>
      <c r="L30" s="2352">
        <v>2.64</v>
      </c>
      <c r="M30" s="2352">
        <v>2.66</v>
      </c>
      <c r="N30" s="2352">
        <v>2.4</v>
      </c>
      <c r="O30" s="2352">
        <v>1.84</v>
      </c>
      <c r="P30" s="2352">
        <v>1.72</v>
      </c>
      <c r="Q30" s="2352">
        <v>1.66</v>
      </c>
      <c r="R30" s="2352">
        <v>1.42</v>
      </c>
      <c r="S30" s="2080"/>
      <c r="T30" s="2080"/>
      <c r="U30" s="2080"/>
      <c r="V30" s="2080"/>
      <c r="W30" s="2080"/>
      <c r="X30" s="2080"/>
      <c r="Y30" s="2080"/>
      <c r="Z30" s="2080"/>
      <c r="AA30" s="2080"/>
      <c r="AB30" s="2080"/>
      <c r="AC30" s="2080"/>
      <c r="AD30" s="2080"/>
      <c r="AE30" s="2080"/>
      <c r="AF30" s="2080"/>
      <c r="AG30" s="2080"/>
      <c r="AH30" s="2080"/>
      <c r="AI30" s="897"/>
      <c r="AJ30" s="1517"/>
      <c r="AK30" s="1517"/>
      <c r="AL30" s="1517"/>
      <c r="AM30" s="1517"/>
      <c r="AN30" s="1517"/>
      <c r="AO30" s="1534" t="s">
        <v>1037</v>
      </c>
      <c r="AP30" s="1209"/>
      <c r="AR30" s="883"/>
    </row>
    <row r="31" spans="1:66" ht="13.5" hidden="1" customHeight="1">
      <c r="A31" s="1209"/>
      <c r="B31" s="2315"/>
      <c r="C31" s="2293" t="s">
        <v>1038</v>
      </c>
      <c r="D31" s="2342" t="s">
        <v>1034</v>
      </c>
      <c r="E31" s="2353"/>
      <c r="F31" s="2303">
        <v>5</v>
      </c>
      <c r="G31" s="2303">
        <v>9.1999999999999993</v>
      </c>
      <c r="H31" s="2303">
        <v>0</v>
      </c>
      <c r="I31" s="2303">
        <v>-1.9</v>
      </c>
      <c r="J31" s="2303">
        <v>-1.1000000000000001</v>
      </c>
      <c r="K31" s="2303">
        <v>1.7</v>
      </c>
      <c r="L31" s="2354">
        <v>4.8</v>
      </c>
      <c r="M31" s="2354">
        <v>3.8</v>
      </c>
      <c r="N31" s="2354">
        <v>-4.0999999999999996</v>
      </c>
      <c r="O31" s="2354">
        <v>-12.6</v>
      </c>
      <c r="P31" s="2296">
        <v>12.5</v>
      </c>
      <c r="Q31" s="2296">
        <v>-4.8</v>
      </c>
      <c r="R31" s="2354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1"/>
      <c r="AJ31" s="1517"/>
      <c r="AK31" s="1517"/>
      <c r="AL31" s="1517"/>
      <c r="AM31" s="1517"/>
      <c r="AN31" s="1517"/>
      <c r="AO31" s="1534" t="s">
        <v>1039</v>
      </c>
      <c r="AP31" s="1209"/>
      <c r="AR31" s="883"/>
    </row>
    <row r="32" spans="1:66" ht="13.5" hidden="1" customHeight="1">
      <c r="A32" s="1209"/>
      <c r="B32" s="2315"/>
      <c r="C32" s="2298" t="s">
        <v>1040</v>
      </c>
      <c r="D32" s="2351" t="s">
        <v>1034</v>
      </c>
      <c r="E32" s="2331"/>
      <c r="F32" s="2355">
        <v>5.3</v>
      </c>
      <c r="G32" s="2355">
        <v>4.9000000000000004</v>
      </c>
      <c r="H32" s="2355">
        <v>0.7</v>
      </c>
      <c r="I32" s="2355">
        <v>-1.8</v>
      </c>
      <c r="J32" s="2355">
        <v>-1.6</v>
      </c>
      <c r="K32" s="2355">
        <v>2.2999999999999998</v>
      </c>
      <c r="L32" s="2356">
        <v>3.3</v>
      </c>
      <c r="M32" s="2356">
        <v>2.7</v>
      </c>
      <c r="N32" s="2356">
        <v>-4.3</v>
      </c>
      <c r="O32" s="2356">
        <v>-6.6</v>
      </c>
      <c r="P32" s="2296">
        <v>-2.2999999999999998</v>
      </c>
      <c r="Q32" s="2296">
        <v>-7.7</v>
      </c>
      <c r="R32" s="2356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0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57" t="s">
        <v>1041</v>
      </c>
      <c r="C33" s="2358" t="s">
        <v>1042</v>
      </c>
      <c r="D33" s="2359" t="s">
        <v>1043</v>
      </c>
      <c r="E33" s="2305">
        <v>216</v>
      </c>
      <c r="F33" s="2360">
        <v>178</v>
      </c>
      <c r="G33" s="2360">
        <v>357</v>
      </c>
      <c r="H33" s="2360">
        <v>511</v>
      </c>
      <c r="I33" s="2360">
        <v>631</v>
      </c>
      <c r="J33" s="2360">
        <v>663</v>
      </c>
      <c r="K33" s="2360">
        <v>478</v>
      </c>
      <c r="L33" s="2087">
        <v>482</v>
      </c>
      <c r="M33" s="2087">
        <v>619</v>
      </c>
      <c r="N33" s="2087">
        <v>785</v>
      </c>
      <c r="O33" s="2087">
        <v>632</v>
      </c>
      <c r="P33" s="2087">
        <v>755</v>
      </c>
      <c r="Q33" s="2087">
        <v>815</v>
      </c>
      <c r="R33" s="2087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1044</v>
      </c>
      <c r="AP33" s="1209"/>
      <c r="AR33" s="883"/>
    </row>
    <row r="34" spans="1:65">
      <c r="A34" s="1209"/>
      <c r="B34" s="2361" t="s">
        <v>1045</v>
      </c>
      <c r="C34" s="2298"/>
      <c r="D34" s="2351" t="s">
        <v>577</v>
      </c>
      <c r="E34" s="2284" t="s">
        <v>579</v>
      </c>
      <c r="F34" s="1511">
        <f t="shared" ref="F34:AN34" si="19">ROUND((F33-E33)/E33*100,1)</f>
        <v>-17.600000000000001</v>
      </c>
      <c r="G34" s="1511">
        <f t="shared" si="19"/>
        <v>100.6</v>
      </c>
      <c r="H34" s="1511">
        <f t="shared" si="19"/>
        <v>43.1</v>
      </c>
      <c r="I34" s="1511">
        <f t="shared" si="19"/>
        <v>23.5</v>
      </c>
      <c r="J34" s="1511">
        <f t="shared" si="19"/>
        <v>5.0999999999999996</v>
      </c>
      <c r="K34" s="1511">
        <f t="shared" si="19"/>
        <v>-27.9</v>
      </c>
      <c r="L34" s="1511">
        <f t="shared" si="19"/>
        <v>0.8</v>
      </c>
      <c r="M34" s="1511">
        <f t="shared" si="19"/>
        <v>28.4</v>
      </c>
      <c r="N34" s="1511">
        <f t="shared" si="19"/>
        <v>26.8</v>
      </c>
      <c r="O34" s="1511">
        <f t="shared" si="19"/>
        <v>-19.5</v>
      </c>
      <c r="P34" s="1511">
        <f t="shared" si="19"/>
        <v>19.5</v>
      </c>
      <c r="Q34" s="1511">
        <f t="shared" si="19"/>
        <v>7.9</v>
      </c>
      <c r="R34" s="1511">
        <f t="shared" si="19"/>
        <v>-8.3000000000000007</v>
      </c>
      <c r="S34" s="1511">
        <f t="shared" si="19"/>
        <v>-9.1999999999999993</v>
      </c>
      <c r="T34" s="1511">
        <f t="shared" si="19"/>
        <v>-2.1</v>
      </c>
      <c r="U34" s="1511">
        <f t="shared" si="19"/>
        <v>-2.2999999999999998</v>
      </c>
      <c r="V34" s="1511">
        <f t="shared" si="19"/>
        <v>-6.9</v>
      </c>
      <c r="W34" s="1511">
        <f t="shared" si="19"/>
        <v>17.7</v>
      </c>
      <c r="X34" s="1511">
        <f t="shared" si="19"/>
        <v>5.0999999999999996</v>
      </c>
      <c r="Y34" s="1511">
        <f t="shared" si="19"/>
        <v>0.5</v>
      </c>
      <c r="Z34" s="1511">
        <f t="shared" si="19"/>
        <v>-2.8</v>
      </c>
      <c r="AA34" s="1511">
        <f t="shared" si="19"/>
        <v>-14.2</v>
      </c>
      <c r="AB34" s="1511">
        <f t="shared" si="19"/>
        <v>-0.5</v>
      </c>
      <c r="AC34" s="1511">
        <f t="shared" si="19"/>
        <v>-14</v>
      </c>
      <c r="AD34" s="1511">
        <f t="shared" si="19"/>
        <v>-3.5</v>
      </c>
      <c r="AE34" s="1511">
        <f t="shared" si="19"/>
        <v>-3.5</v>
      </c>
      <c r="AF34" s="1511">
        <f t="shared" si="19"/>
        <v>-13</v>
      </c>
      <c r="AG34" s="1511">
        <f t="shared" si="19"/>
        <v>3.5</v>
      </c>
      <c r="AH34" s="1511">
        <f t="shared" si="19"/>
        <v>-8</v>
      </c>
      <c r="AI34" s="1517">
        <f t="shared" si="19"/>
        <v>19.100000000000001</v>
      </c>
      <c r="AJ34" s="1247">
        <f t="shared" si="19"/>
        <v>-14</v>
      </c>
      <c r="AK34" s="1517">
        <f t="shared" si="19"/>
        <v>-19.899999999999999</v>
      </c>
      <c r="AL34" s="1517">
        <f t="shared" si="19"/>
        <v>-6.2</v>
      </c>
      <c r="AM34" s="1247">
        <f t="shared" si="19"/>
        <v>65.400000000000006</v>
      </c>
      <c r="AN34" s="1247">
        <f t="shared" si="19"/>
        <v>8.4</v>
      </c>
      <c r="AO34" s="1540" t="s">
        <v>1046</v>
      </c>
      <c r="AP34" s="1209"/>
    </row>
    <row r="35" spans="1:65">
      <c r="A35" s="1209"/>
      <c r="B35" s="2315"/>
      <c r="C35" s="2326" t="s">
        <v>315</v>
      </c>
      <c r="D35" s="2294" t="s">
        <v>1047</v>
      </c>
      <c r="E35" s="2362">
        <v>3403.7809999999999</v>
      </c>
      <c r="F35" s="2363">
        <v>3315.587</v>
      </c>
      <c r="G35" s="2363">
        <v>3696.1280000000002</v>
      </c>
      <c r="H35" s="2363">
        <v>3577.3020000000001</v>
      </c>
      <c r="I35" s="2363">
        <v>3697.9760000000001</v>
      </c>
      <c r="J35" s="2363">
        <v>3775.1770000000001</v>
      </c>
      <c r="K35" s="2363">
        <v>4090.4090000000001</v>
      </c>
      <c r="L35" s="2363">
        <v>4104.46</v>
      </c>
      <c r="M35" s="2363">
        <v>4163.3789999999999</v>
      </c>
      <c r="N35" s="2363">
        <v>4005.7779999999998</v>
      </c>
      <c r="O35" s="2363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29">
        <f>AX16/1000</f>
        <v>3362.48</v>
      </c>
      <c r="AO35" s="1512" t="s">
        <v>1048</v>
      </c>
      <c r="AP35" s="1209" t="s">
        <v>271</v>
      </c>
    </row>
    <row r="36" spans="1:65" ht="19">
      <c r="A36" s="1209"/>
      <c r="B36" s="2315" t="s">
        <v>271</v>
      </c>
      <c r="C36" s="2298" t="s">
        <v>565</v>
      </c>
      <c r="D36" s="2302" t="s">
        <v>577</v>
      </c>
      <c r="E36" s="2284" t="s">
        <v>579</v>
      </c>
      <c r="F36" s="1226">
        <f t="shared" ref="F36:AN36" si="20">ROUND((F35-E35)/E35*100,1)</f>
        <v>-2.6</v>
      </c>
      <c r="G36" s="1226">
        <f t="shared" si="20"/>
        <v>11.5</v>
      </c>
      <c r="H36" s="1226">
        <f t="shared" si="20"/>
        <v>-3.2</v>
      </c>
      <c r="I36" s="1226">
        <f t="shared" si="20"/>
        <v>3.4</v>
      </c>
      <c r="J36" s="1226">
        <f t="shared" si="20"/>
        <v>2.1</v>
      </c>
      <c r="K36" s="1226">
        <f t="shared" si="20"/>
        <v>8.4</v>
      </c>
      <c r="L36" s="1226">
        <f t="shared" si="20"/>
        <v>0.3</v>
      </c>
      <c r="M36" s="1226">
        <f t="shared" si="20"/>
        <v>1.4</v>
      </c>
      <c r="N36" s="1226">
        <f t="shared" si="20"/>
        <v>-3.8</v>
      </c>
      <c r="O36" s="1226">
        <f t="shared" si="20"/>
        <v>-0.6</v>
      </c>
      <c r="P36" s="1226">
        <f t="shared" si="20"/>
        <v>-2.7</v>
      </c>
      <c r="Q36" s="1226">
        <f t="shared" si="20"/>
        <v>-2.1</v>
      </c>
      <c r="R36" s="1226">
        <f t="shared" si="20"/>
        <v>-6.9</v>
      </c>
      <c r="S36" s="1226">
        <f t="shared" si="20"/>
        <v>0.2</v>
      </c>
      <c r="T36" s="1226">
        <f t="shared" si="20"/>
        <v>-8.1</v>
      </c>
      <c r="U36" s="1226">
        <f t="shared" si="20"/>
        <v>-4.5999999999999996</v>
      </c>
      <c r="V36" s="1226">
        <f t="shared" si="20"/>
        <v>2.2000000000000002</v>
      </c>
      <c r="W36" s="1226">
        <f t="shared" si="20"/>
        <v>-3.6</v>
      </c>
      <c r="X36" s="1226">
        <f t="shared" si="20"/>
        <v>14</v>
      </c>
      <c r="Y36" s="1226">
        <f t="shared" si="20"/>
        <v>-2.2000000000000002</v>
      </c>
      <c r="Z36" s="1226">
        <f t="shared" si="20"/>
        <v>-2.9</v>
      </c>
      <c r="AA36" s="1226">
        <f t="shared" si="20"/>
        <v>-1.2</v>
      </c>
      <c r="AB36" s="1226">
        <f t="shared" si="20"/>
        <v>-0.9</v>
      </c>
      <c r="AC36" s="1226">
        <f t="shared" si="20"/>
        <v>-1</v>
      </c>
      <c r="AD36" s="1226">
        <f t="shared" si="20"/>
        <v>-2.5</v>
      </c>
      <c r="AE36" s="1226">
        <f t="shared" si="20"/>
        <v>1.4</v>
      </c>
      <c r="AF36" s="1226">
        <f t="shared" si="20"/>
        <v>0.4</v>
      </c>
      <c r="AG36" s="1226">
        <f t="shared" si="20"/>
        <v>-11.2</v>
      </c>
      <c r="AH36" s="1226">
        <f t="shared" si="20"/>
        <v>19.5</v>
      </c>
      <c r="AI36" s="1226">
        <f t="shared" si="20"/>
        <v>-3.5</v>
      </c>
      <c r="AJ36" s="1226">
        <f t="shared" si="20"/>
        <v>0.6</v>
      </c>
      <c r="AK36" s="1226">
        <f t="shared" si="20"/>
        <v>5.2</v>
      </c>
      <c r="AL36" s="1226">
        <f t="shared" si="20"/>
        <v>4</v>
      </c>
      <c r="AM36" s="1226">
        <f t="shared" si="20"/>
        <v>-6.2</v>
      </c>
      <c r="AN36" s="1226">
        <f t="shared" si="20"/>
        <v>0.1</v>
      </c>
      <c r="AO36" s="1264" t="s">
        <v>1049</v>
      </c>
      <c r="AP36" s="1209"/>
    </row>
    <row r="37" spans="1:65">
      <c r="A37" s="1209"/>
      <c r="B37" s="2315"/>
      <c r="C37" s="2358" t="s">
        <v>1050</v>
      </c>
      <c r="D37" s="2294" t="s">
        <v>1051</v>
      </c>
      <c r="E37" s="2364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65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99.999999166666683</v>
      </c>
      <c r="AC37" s="1266">
        <v>103.09893999999998</v>
      </c>
      <c r="AD37" s="1266">
        <v>104.34190083333334</v>
      </c>
      <c r="AE37" s="1266">
        <v>106.09712833333334</v>
      </c>
      <c r="AF37" s="1266">
        <v>103.96095666666666</v>
      </c>
      <c r="AG37" s="1266">
        <v>105.21041333333334</v>
      </c>
      <c r="AH37" s="1266">
        <v>105.99943000000002</v>
      </c>
      <c r="AI37" s="1266">
        <v>105.09849750000001</v>
      </c>
      <c r="AJ37" s="1266">
        <v>98.561523333333341</v>
      </c>
      <c r="AK37" s="1511">
        <v>96.98121083333335</v>
      </c>
      <c r="AL37" s="1511">
        <v>98.493559166666657</v>
      </c>
      <c r="AM37" s="1511">
        <v>98.786218888888868</v>
      </c>
      <c r="AN37" s="2767">
        <v>99.835563333333326</v>
      </c>
      <c r="AO37" s="1267" t="s">
        <v>1052</v>
      </c>
      <c r="AP37" s="327" t="s">
        <v>1053</v>
      </c>
    </row>
    <row r="38" spans="1:65">
      <c r="A38" s="1209"/>
      <c r="B38" s="2315" t="s">
        <v>1054</v>
      </c>
      <c r="C38" s="2298"/>
      <c r="D38" s="2302" t="s">
        <v>577</v>
      </c>
      <c r="E38" s="2284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66"/>
      <c r="S38" s="1226">
        <f t="shared" ref="S38:AN38" si="21">ROUND((S37-R37)/R37*100,1)</f>
        <v>-0.9</v>
      </c>
      <c r="T38" s="1226">
        <f t="shared" si="21"/>
        <v>-1.7</v>
      </c>
      <c r="U38" s="1226">
        <f t="shared" si="21"/>
        <v>0.6</v>
      </c>
      <c r="V38" s="1226">
        <f t="shared" si="21"/>
        <v>0.9</v>
      </c>
      <c r="W38" s="1226">
        <f t="shared" si="21"/>
        <v>1.2</v>
      </c>
      <c r="X38" s="1226">
        <f t="shared" si="21"/>
        <v>-0.6</v>
      </c>
      <c r="Y38" s="1226">
        <f t="shared" si="21"/>
        <v>-0.7</v>
      </c>
      <c r="Z38" s="1226">
        <f t="shared" si="21"/>
        <v>1.9</v>
      </c>
      <c r="AA38" s="1226">
        <f t="shared" si="21"/>
        <v>-0.3</v>
      </c>
      <c r="AB38" s="1226">
        <f t="shared" si="21"/>
        <v>0.3</v>
      </c>
      <c r="AC38" s="1226">
        <f t="shared" si="21"/>
        <v>3.1</v>
      </c>
      <c r="AD38" s="1226">
        <f t="shared" si="21"/>
        <v>1.2</v>
      </c>
      <c r="AE38" s="1226">
        <f t="shared" si="21"/>
        <v>1.7</v>
      </c>
      <c r="AF38" s="1226">
        <f t="shared" si="21"/>
        <v>-2</v>
      </c>
      <c r="AG38" s="1226">
        <f t="shared" si="21"/>
        <v>1.2</v>
      </c>
      <c r="AH38" s="1226">
        <f t="shared" si="21"/>
        <v>0.7</v>
      </c>
      <c r="AI38" s="1226">
        <f t="shared" si="21"/>
        <v>-0.8</v>
      </c>
      <c r="AJ38" s="1226">
        <f t="shared" si="21"/>
        <v>-6.2</v>
      </c>
      <c r="AK38" s="1511">
        <f t="shared" si="21"/>
        <v>-1.6</v>
      </c>
      <c r="AL38" s="1511">
        <f t="shared" si="21"/>
        <v>1.6</v>
      </c>
      <c r="AM38" s="1226">
        <f t="shared" si="21"/>
        <v>0.3</v>
      </c>
      <c r="AN38" s="2768">
        <f t="shared" si="21"/>
        <v>1.1000000000000001</v>
      </c>
      <c r="AO38" s="1267"/>
      <c r="AP38" s="327" t="s">
        <v>1055</v>
      </c>
    </row>
    <row r="39" spans="1:65">
      <c r="A39" s="1209"/>
      <c r="B39" s="2315"/>
      <c r="C39" s="2326" t="s">
        <v>677</v>
      </c>
      <c r="D39" s="2367" t="s">
        <v>1056</v>
      </c>
      <c r="E39" s="2368">
        <v>6.4282000000000004</v>
      </c>
      <c r="F39" s="2303">
        <v>6.4530000000000003</v>
      </c>
      <c r="G39" s="2303">
        <v>5.1810999999999998</v>
      </c>
      <c r="H39" s="2303">
        <v>5.2220000000000004</v>
      </c>
      <c r="I39" s="2303">
        <v>5.9165000000000001</v>
      </c>
      <c r="J39" s="2303">
        <v>6.9513999999999996</v>
      </c>
      <c r="K39" s="2303">
        <v>9.9295000000000009</v>
      </c>
      <c r="L39" s="2303">
        <v>13.1465</v>
      </c>
      <c r="M39" s="2303">
        <v>8.7843</v>
      </c>
      <c r="N39" s="2303">
        <v>5.7572000000000001</v>
      </c>
      <c r="O39" s="2303">
        <v>5.3665000000000003</v>
      </c>
      <c r="P39" s="2303">
        <v>5.1635</v>
      </c>
      <c r="Q39" s="2303">
        <v>4.7987000000000002</v>
      </c>
      <c r="R39" s="2303">
        <v>4.3525</v>
      </c>
      <c r="S39" s="2303">
        <v>4.226</v>
      </c>
      <c r="T39" s="2303">
        <v>4.5787000000000004</v>
      </c>
      <c r="U39" s="2303">
        <v>4.4428000000000001</v>
      </c>
      <c r="V39" s="2303">
        <v>5.2645999999999997</v>
      </c>
      <c r="W39" s="2303">
        <v>4.0486000000000004</v>
      </c>
      <c r="X39" s="2303">
        <v>4.1449999999999996</v>
      </c>
      <c r="Y39" s="2303">
        <v>3.129</v>
      </c>
      <c r="Z39" s="2303">
        <v>3.4756</v>
      </c>
      <c r="AA39" s="2303">
        <v>3.2484999999999999</v>
      </c>
      <c r="AB39" s="2297">
        <v>3.3694999999999999</v>
      </c>
      <c r="AC39" s="2297">
        <v>3.6076000000000001</v>
      </c>
      <c r="AD39" s="2002">
        <v>3.4321999999999999</v>
      </c>
      <c r="AE39" s="2002">
        <v>3.2696000000000001</v>
      </c>
      <c r="AF39" s="2002">
        <v>3.4224000000000001</v>
      </c>
      <c r="AG39" s="2002">
        <v>3.4903</v>
      </c>
      <c r="AH39" s="2002">
        <v>3.1244999999999998</v>
      </c>
      <c r="AI39" s="2002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7">
        <v>2.7158000000000002</v>
      </c>
      <c r="AO39" s="1541" t="s">
        <v>1057</v>
      </c>
      <c r="AP39" s="1209"/>
    </row>
    <row r="40" spans="1:65">
      <c r="A40" s="1209"/>
      <c r="B40" s="2315" t="s">
        <v>1058</v>
      </c>
      <c r="C40" s="2298"/>
      <c r="D40" s="2302" t="s">
        <v>577</v>
      </c>
      <c r="E40" s="2284" t="s">
        <v>579</v>
      </c>
      <c r="F40" s="1226">
        <f t="shared" ref="F40:AN40" si="22">ROUND((F39-E39)/E39*100,1)</f>
        <v>0.4</v>
      </c>
      <c r="G40" s="1226">
        <f t="shared" si="22"/>
        <v>-19.7</v>
      </c>
      <c r="H40" s="1226">
        <f t="shared" si="22"/>
        <v>0.8</v>
      </c>
      <c r="I40" s="1226">
        <f t="shared" si="22"/>
        <v>13.3</v>
      </c>
      <c r="J40" s="1226">
        <f t="shared" si="22"/>
        <v>17.5</v>
      </c>
      <c r="K40" s="1226">
        <f t="shared" si="22"/>
        <v>42.8</v>
      </c>
      <c r="L40" s="1226">
        <f t="shared" si="22"/>
        <v>32.4</v>
      </c>
      <c r="M40" s="1226">
        <f t="shared" si="22"/>
        <v>-33.200000000000003</v>
      </c>
      <c r="N40" s="1226">
        <f t="shared" si="22"/>
        <v>-34.5</v>
      </c>
      <c r="O40" s="1226">
        <f t="shared" si="22"/>
        <v>-6.8</v>
      </c>
      <c r="P40" s="1226">
        <f t="shared" si="22"/>
        <v>-3.8</v>
      </c>
      <c r="Q40" s="1226">
        <f t="shared" si="22"/>
        <v>-7.1</v>
      </c>
      <c r="R40" s="1226">
        <f t="shared" si="22"/>
        <v>-9.3000000000000007</v>
      </c>
      <c r="S40" s="1226">
        <f t="shared" si="22"/>
        <v>-2.9</v>
      </c>
      <c r="T40" s="1226">
        <f t="shared" si="22"/>
        <v>8.3000000000000007</v>
      </c>
      <c r="U40" s="1226">
        <f t="shared" si="22"/>
        <v>-3</v>
      </c>
      <c r="V40" s="1226">
        <f t="shared" si="22"/>
        <v>18.5</v>
      </c>
      <c r="W40" s="1226">
        <f t="shared" si="22"/>
        <v>-23.1</v>
      </c>
      <c r="X40" s="1226">
        <f t="shared" si="22"/>
        <v>2.4</v>
      </c>
      <c r="Y40" s="1226">
        <f t="shared" si="22"/>
        <v>-24.5</v>
      </c>
      <c r="Z40" s="1226">
        <f t="shared" si="22"/>
        <v>11.1</v>
      </c>
      <c r="AA40" s="1226">
        <f t="shared" si="22"/>
        <v>-6.5</v>
      </c>
      <c r="AB40" s="1226">
        <f t="shared" si="22"/>
        <v>3.7</v>
      </c>
      <c r="AC40" s="1226">
        <f t="shared" si="22"/>
        <v>7.1</v>
      </c>
      <c r="AD40" s="1226">
        <f t="shared" si="22"/>
        <v>-4.9000000000000004</v>
      </c>
      <c r="AE40" s="1226">
        <f t="shared" si="22"/>
        <v>-4.7</v>
      </c>
      <c r="AF40" s="1226">
        <f t="shared" si="22"/>
        <v>4.7</v>
      </c>
      <c r="AG40" s="1226">
        <f t="shared" si="22"/>
        <v>2</v>
      </c>
      <c r="AH40" s="1226">
        <f t="shared" si="22"/>
        <v>-10.5</v>
      </c>
      <c r="AI40" s="1226">
        <f t="shared" si="22"/>
        <v>2.8</v>
      </c>
      <c r="AJ40" s="1226">
        <f t="shared" si="22"/>
        <v>-3.8</v>
      </c>
      <c r="AK40" s="1226">
        <f t="shared" si="22"/>
        <v>0</v>
      </c>
      <c r="AL40" s="1226">
        <f t="shared" si="22"/>
        <v>0.6</v>
      </c>
      <c r="AM40" s="1226">
        <f t="shared" si="22"/>
        <v>-3</v>
      </c>
      <c r="AN40" s="1226">
        <f t="shared" si="22"/>
        <v>-9.9</v>
      </c>
      <c r="AO40" s="1254" t="s">
        <v>97</v>
      </c>
      <c r="AP40" s="1209"/>
    </row>
    <row r="41" spans="1:65">
      <c r="A41" s="1209"/>
      <c r="B41" s="2315"/>
      <c r="C41" s="2293" t="s">
        <v>672</v>
      </c>
      <c r="D41" s="2369" t="s">
        <v>1059</v>
      </c>
      <c r="E41" s="2370">
        <v>11.389637</v>
      </c>
      <c r="F41" s="2371">
        <v>12.031969999999999</v>
      </c>
      <c r="G41" s="2371">
        <v>10.398592000000001</v>
      </c>
      <c r="H41" s="2371">
        <v>10.406827</v>
      </c>
      <c r="I41" s="2371">
        <v>9.5843389999999999</v>
      </c>
      <c r="J41" s="2371">
        <v>9.8717860000000002</v>
      </c>
      <c r="K41" s="2371">
        <v>12.824833</v>
      </c>
      <c r="L41" s="2372">
        <v>16.310371</v>
      </c>
      <c r="M41" s="2372">
        <v>13.118252</v>
      </c>
      <c r="N41" s="2372">
        <v>8.8773540000000004</v>
      </c>
      <c r="O41" s="2372">
        <v>8.2570499999999996</v>
      </c>
      <c r="P41" s="2372">
        <v>8.3334670000000006</v>
      </c>
      <c r="Q41" s="2372">
        <v>7.6411930000000003</v>
      </c>
      <c r="R41" s="2372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30">
        <v>3.9953970000000001</v>
      </c>
      <c r="AO41" s="1543" t="s">
        <v>97</v>
      </c>
      <c r="AP41" s="1209"/>
    </row>
    <row r="42" spans="1:65">
      <c r="A42" s="1209"/>
      <c r="B42" s="2315" t="s">
        <v>1060</v>
      </c>
      <c r="C42" s="2298"/>
      <c r="D42" s="2302" t="s">
        <v>577</v>
      </c>
      <c r="E42" s="2373" t="s">
        <v>579</v>
      </c>
      <c r="F42" s="1226">
        <f t="shared" ref="F42:AN42" si="23">ROUND((F41-E41)/E41*100,1)</f>
        <v>5.6</v>
      </c>
      <c r="G42" s="1226">
        <f t="shared" si="23"/>
        <v>-13.6</v>
      </c>
      <c r="H42" s="1226">
        <f t="shared" si="23"/>
        <v>0.1</v>
      </c>
      <c r="I42" s="1226">
        <f t="shared" si="23"/>
        <v>-7.9</v>
      </c>
      <c r="J42" s="1226">
        <f t="shared" si="23"/>
        <v>3</v>
      </c>
      <c r="K42" s="1226">
        <f t="shared" si="23"/>
        <v>29.9</v>
      </c>
      <c r="L42" s="1226">
        <f t="shared" si="23"/>
        <v>27.2</v>
      </c>
      <c r="M42" s="1226">
        <f t="shared" si="23"/>
        <v>-19.600000000000001</v>
      </c>
      <c r="N42" s="1226">
        <f t="shared" si="23"/>
        <v>-32.299999999999997</v>
      </c>
      <c r="O42" s="1226">
        <f t="shared" si="23"/>
        <v>-7</v>
      </c>
      <c r="P42" s="1226">
        <f t="shared" si="23"/>
        <v>0.9</v>
      </c>
      <c r="Q42" s="1226">
        <f t="shared" si="23"/>
        <v>-8.3000000000000007</v>
      </c>
      <c r="R42" s="1226">
        <f t="shared" si="23"/>
        <v>-8.9</v>
      </c>
      <c r="S42" s="1226">
        <f t="shared" si="23"/>
        <v>0</v>
      </c>
      <c r="T42" s="1226">
        <f t="shared" si="23"/>
        <v>13.2</v>
      </c>
      <c r="U42" s="1226">
        <f t="shared" si="23"/>
        <v>-3.1</v>
      </c>
      <c r="V42" s="1226">
        <f t="shared" si="23"/>
        <v>6.8</v>
      </c>
      <c r="W42" s="1226">
        <f t="shared" si="23"/>
        <v>-9.9</v>
      </c>
      <c r="X42" s="1226">
        <f t="shared" si="23"/>
        <v>-8.6999999999999993</v>
      </c>
      <c r="Y42" s="1226">
        <f t="shared" si="23"/>
        <v>-32</v>
      </c>
      <c r="Z42" s="1226">
        <f t="shared" si="23"/>
        <v>6</v>
      </c>
      <c r="AA42" s="1226">
        <f t="shared" si="23"/>
        <v>2.4</v>
      </c>
      <c r="AB42" s="1226">
        <f t="shared" si="23"/>
        <v>6.1</v>
      </c>
      <c r="AC42" s="1226">
        <f t="shared" si="23"/>
        <v>0.5</v>
      </c>
      <c r="AD42" s="1226">
        <f t="shared" si="23"/>
        <v>1.9</v>
      </c>
      <c r="AE42" s="1226">
        <f t="shared" si="23"/>
        <v>-9.5</v>
      </c>
      <c r="AF42" s="1226">
        <f t="shared" si="23"/>
        <v>6.8</v>
      </c>
      <c r="AG42" s="1226">
        <f t="shared" si="23"/>
        <v>-4.5</v>
      </c>
      <c r="AH42" s="1226">
        <f t="shared" si="23"/>
        <v>3.2</v>
      </c>
      <c r="AI42" s="1226">
        <f t="shared" si="23"/>
        <v>-9.3000000000000007</v>
      </c>
      <c r="AJ42" s="1226">
        <f t="shared" si="23"/>
        <v>-0.4</v>
      </c>
      <c r="AK42" s="1226">
        <f t="shared" si="23"/>
        <v>-3.9</v>
      </c>
      <c r="AL42" s="1226">
        <f t="shared" si="23"/>
        <v>0.3</v>
      </c>
      <c r="AM42" s="1226">
        <f t="shared" si="23"/>
        <v>12</v>
      </c>
      <c r="AN42" s="1226">
        <f t="shared" si="23"/>
        <v>-20.2</v>
      </c>
      <c r="AO42" s="1535"/>
      <c r="AP42" s="1209"/>
    </row>
    <row r="43" spans="1:65">
      <c r="A43" s="1209"/>
      <c r="B43" s="2315"/>
      <c r="C43" s="2326" t="s">
        <v>1061</v>
      </c>
      <c r="D43" s="2294" t="s">
        <v>1062</v>
      </c>
      <c r="E43" s="2295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296">
        <v>21.497800000000002</v>
      </c>
      <c r="M43" s="2296">
        <v>20.016300000000001</v>
      </c>
      <c r="N43" s="2296">
        <v>16.942799999999998</v>
      </c>
      <c r="O43" s="2296">
        <v>15.441599999999999</v>
      </c>
      <c r="P43" s="2296">
        <v>15.7514</v>
      </c>
      <c r="Q43" s="2296">
        <v>15.833299999999999</v>
      </c>
      <c r="R43" s="2296">
        <v>15.335900000000001</v>
      </c>
      <c r="S43" s="2002">
        <v>15.3788</v>
      </c>
      <c r="T43" s="2002">
        <v>16.222300000000001</v>
      </c>
      <c r="U43" s="2002">
        <v>16.1462</v>
      </c>
      <c r="V43" s="2002">
        <v>15.3391</v>
      </c>
      <c r="W43" s="2002">
        <v>13.7842</v>
      </c>
      <c r="X43" s="2002">
        <v>12.857200000000001</v>
      </c>
      <c r="Y43" s="2002">
        <v>12.070399999999999</v>
      </c>
      <c r="Z43" s="2002">
        <v>13.1431</v>
      </c>
      <c r="AA43" s="2002">
        <v>10.777100000000001</v>
      </c>
      <c r="AB43" s="2002">
        <v>13.3581</v>
      </c>
      <c r="AC43" s="2002">
        <v>13.038500000000001</v>
      </c>
      <c r="AD43" s="2002">
        <v>12.9916</v>
      </c>
      <c r="AE43" s="2002">
        <v>12.5749</v>
      </c>
      <c r="AF43" s="2002">
        <v>13.0388</v>
      </c>
      <c r="AG43" s="2002">
        <v>13.464</v>
      </c>
      <c r="AH43" s="2002">
        <v>13.4169</v>
      </c>
      <c r="AI43" s="2002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1063</v>
      </c>
      <c r="AP43" s="1233" t="s">
        <v>271</v>
      </c>
    </row>
    <row r="44" spans="1:65">
      <c r="A44" s="1209"/>
      <c r="B44" s="2315" t="s">
        <v>1064</v>
      </c>
      <c r="C44" s="2374" t="s">
        <v>38</v>
      </c>
      <c r="D44" s="2302" t="s">
        <v>577</v>
      </c>
      <c r="E44" s="2284" t="s">
        <v>579</v>
      </c>
      <c r="F44" s="1226">
        <f t="shared" ref="F44:AN44" si="24">ROUND((F43-E43)/E43*100,1)</f>
        <v>8.8000000000000007</v>
      </c>
      <c r="G44" s="1226">
        <f t="shared" si="24"/>
        <v>-4.5</v>
      </c>
      <c r="H44" s="1226">
        <f t="shared" si="24"/>
        <v>-7.1</v>
      </c>
      <c r="I44" s="1226">
        <f t="shared" si="24"/>
        <v>-6.9</v>
      </c>
      <c r="J44" s="1226">
        <f t="shared" si="24"/>
        <v>1.9</v>
      </c>
      <c r="K44" s="1226">
        <f t="shared" si="24"/>
        <v>3.7</v>
      </c>
      <c r="L44" s="1226">
        <f t="shared" si="24"/>
        <v>8.3000000000000007</v>
      </c>
      <c r="M44" s="1226">
        <f t="shared" si="24"/>
        <v>-6.9</v>
      </c>
      <c r="N44" s="1226">
        <f t="shared" si="24"/>
        <v>-15.4</v>
      </c>
      <c r="O44" s="1226">
        <f t="shared" si="24"/>
        <v>-8.9</v>
      </c>
      <c r="P44" s="1226">
        <f t="shared" si="24"/>
        <v>2</v>
      </c>
      <c r="Q44" s="1226">
        <f t="shared" si="24"/>
        <v>0.5</v>
      </c>
      <c r="R44" s="1226">
        <f t="shared" si="24"/>
        <v>-3.1</v>
      </c>
      <c r="S44" s="1226">
        <f t="shared" si="24"/>
        <v>0.3</v>
      </c>
      <c r="T44" s="1226">
        <f t="shared" si="24"/>
        <v>5.5</v>
      </c>
      <c r="U44" s="1226">
        <f t="shared" si="24"/>
        <v>-0.5</v>
      </c>
      <c r="V44" s="1226">
        <f t="shared" si="24"/>
        <v>-5</v>
      </c>
      <c r="W44" s="1226">
        <f t="shared" si="24"/>
        <v>-10.1</v>
      </c>
      <c r="X44" s="1226">
        <f t="shared" si="24"/>
        <v>-6.7</v>
      </c>
      <c r="Y44" s="1226">
        <f t="shared" si="24"/>
        <v>-6.1</v>
      </c>
      <c r="Z44" s="1226">
        <f t="shared" si="24"/>
        <v>8.9</v>
      </c>
      <c r="AA44" s="1226">
        <f t="shared" si="24"/>
        <v>-18</v>
      </c>
      <c r="AB44" s="1226">
        <f t="shared" si="24"/>
        <v>23.9</v>
      </c>
      <c r="AC44" s="1226">
        <f t="shared" si="24"/>
        <v>-2.4</v>
      </c>
      <c r="AD44" s="1226">
        <f t="shared" si="24"/>
        <v>-0.4</v>
      </c>
      <c r="AE44" s="1226">
        <f t="shared" si="24"/>
        <v>-3.2</v>
      </c>
      <c r="AF44" s="1226">
        <f t="shared" si="24"/>
        <v>3.7</v>
      </c>
      <c r="AG44" s="1226">
        <f t="shared" si="24"/>
        <v>3.3</v>
      </c>
      <c r="AH44" s="1226">
        <f t="shared" si="24"/>
        <v>-0.3</v>
      </c>
      <c r="AI44" s="1226">
        <f t="shared" si="24"/>
        <v>-0.9</v>
      </c>
      <c r="AJ44" s="1226">
        <f t="shared" si="24"/>
        <v>-13.4</v>
      </c>
      <c r="AK44" s="1226">
        <f t="shared" si="24"/>
        <v>0.7</v>
      </c>
      <c r="AL44" s="1226">
        <f t="shared" si="24"/>
        <v>-8.6</v>
      </c>
      <c r="AM44" s="1226">
        <f t="shared" si="24"/>
        <v>20</v>
      </c>
      <c r="AN44" s="1226">
        <f t="shared" si="24"/>
        <v>-3.7</v>
      </c>
      <c r="AO44" s="1544" t="s">
        <v>1065</v>
      </c>
      <c r="AP44" s="1209"/>
    </row>
    <row r="45" spans="1:65">
      <c r="A45" s="1209"/>
      <c r="B45" s="2315"/>
      <c r="C45" s="2293" t="s">
        <v>1215</v>
      </c>
      <c r="D45" s="2294" t="s">
        <v>567</v>
      </c>
      <c r="E45" s="2362"/>
      <c r="F45" s="2375"/>
      <c r="G45" s="2375"/>
      <c r="H45" s="2375"/>
      <c r="I45" s="2375"/>
      <c r="J45" s="2375">
        <f t="shared" ref="J45:AM45" si="25">J166/100</f>
        <v>11736.2</v>
      </c>
      <c r="K45" s="2375">
        <f t="shared" si="25"/>
        <v>10763.09</v>
      </c>
      <c r="L45" s="2375">
        <f t="shared" si="25"/>
        <v>11591.7</v>
      </c>
      <c r="M45" s="2375">
        <f t="shared" si="25"/>
        <v>12242.89</v>
      </c>
      <c r="N45" s="2375">
        <f t="shared" si="25"/>
        <v>12251.03</v>
      </c>
      <c r="O45" s="2375">
        <f t="shared" si="25"/>
        <v>11739.82</v>
      </c>
      <c r="P45" s="2375">
        <f t="shared" si="25"/>
        <v>11241.83</v>
      </c>
      <c r="Q45" s="2375">
        <f t="shared" si="25"/>
        <v>10762.6</v>
      </c>
      <c r="R45" s="2375">
        <f t="shared" si="25"/>
        <v>10246.98</v>
      </c>
      <c r="S45" s="2375">
        <f t="shared" si="25"/>
        <v>9843.01</v>
      </c>
      <c r="T45" s="2375">
        <f t="shared" si="25"/>
        <v>9588.25</v>
      </c>
      <c r="U45" s="2375">
        <f t="shared" si="25"/>
        <v>9349.81</v>
      </c>
      <c r="V45" s="2375">
        <f t="shared" si="25"/>
        <v>9255.7000000000007</v>
      </c>
      <c r="W45" s="2375">
        <f t="shared" si="25"/>
        <v>9419.4699999999993</v>
      </c>
      <c r="X45" s="2375">
        <f t="shared" si="25"/>
        <v>9365.34</v>
      </c>
      <c r="Y45" s="2375">
        <f t="shared" si="25"/>
        <v>8983.89</v>
      </c>
      <c r="Z45" s="2375">
        <f t="shared" si="25"/>
        <v>9018.7099999999991</v>
      </c>
      <c r="AA45" s="2375">
        <f t="shared" si="25"/>
        <v>9077.5300000000007</v>
      </c>
      <c r="AB45" s="2375">
        <f t="shared" si="25"/>
        <v>8927.18</v>
      </c>
      <c r="AC45" s="2375">
        <f t="shared" si="25"/>
        <v>8858.9699999999993</v>
      </c>
      <c r="AD45" s="2375">
        <f t="shared" si="25"/>
        <v>8907.6</v>
      </c>
      <c r="AE45" s="2375">
        <f t="shared" si="25"/>
        <v>8835.0400000000009</v>
      </c>
      <c r="AF45" s="2375">
        <f t="shared" si="25"/>
        <v>8615.56</v>
      </c>
      <c r="AG45" s="2375">
        <f t="shared" si="25"/>
        <v>8445.9599999999991</v>
      </c>
      <c r="AH45" s="2375">
        <f t="shared" si="25"/>
        <v>8190.37</v>
      </c>
      <c r="AI45" s="2375">
        <f t="shared" si="25"/>
        <v>8045.2</v>
      </c>
      <c r="AJ45" s="2375">
        <f t="shared" si="25"/>
        <v>8041.89</v>
      </c>
      <c r="AK45" s="2375">
        <f t="shared" si="25"/>
        <v>8222.2800000000007</v>
      </c>
      <c r="AL45" s="2375">
        <f t="shared" si="25"/>
        <v>8271.9</v>
      </c>
      <c r="AM45" s="2375">
        <f t="shared" si="25"/>
        <v>9143.2000000000007</v>
      </c>
      <c r="AN45" s="2699">
        <v>9345.9</v>
      </c>
      <c r="AO45" s="1545" t="s">
        <v>1066</v>
      </c>
      <c r="AP45" s="1209" t="s">
        <v>271</v>
      </c>
    </row>
    <row r="46" spans="1:65">
      <c r="A46" s="1209"/>
      <c r="B46" s="2361"/>
      <c r="C46" s="2298"/>
      <c r="D46" s="2302" t="s">
        <v>577</v>
      </c>
      <c r="E46" s="2284"/>
      <c r="F46" s="1226"/>
      <c r="G46" s="1226"/>
      <c r="H46" s="1226"/>
      <c r="I46" s="1226"/>
      <c r="J46" s="1226"/>
      <c r="K46" s="1226">
        <f t="shared" ref="K46:AN46" si="26">ROUND((K45-J45)/J45*100,1)</f>
        <v>-8.3000000000000007</v>
      </c>
      <c r="L46" s="1226">
        <f t="shared" si="26"/>
        <v>7.7</v>
      </c>
      <c r="M46" s="1226">
        <f t="shared" si="26"/>
        <v>5.6</v>
      </c>
      <c r="N46" s="1226">
        <f t="shared" si="26"/>
        <v>0.1</v>
      </c>
      <c r="O46" s="1226">
        <f t="shared" si="26"/>
        <v>-4.2</v>
      </c>
      <c r="P46" s="1226">
        <f t="shared" si="26"/>
        <v>-4.2</v>
      </c>
      <c r="Q46" s="1226">
        <f t="shared" si="26"/>
        <v>-4.3</v>
      </c>
      <c r="R46" s="1226">
        <f t="shared" si="26"/>
        <v>-4.8</v>
      </c>
      <c r="S46" s="1226">
        <f t="shared" si="26"/>
        <v>-3.9</v>
      </c>
      <c r="T46" s="1226">
        <f t="shared" si="26"/>
        <v>-2.6</v>
      </c>
      <c r="U46" s="1226">
        <f t="shared" si="26"/>
        <v>-2.5</v>
      </c>
      <c r="V46" s="1226">
        <f t="shared" si="26"/>
        <v>-1</v>
      </c>
      <c r="W46" s="1226">
        <f t="shared" si="26"/>
        <v>1.8</v>
      </c>
      <c r="X46" s="1226">
        <f t="shared" si="26"/>
        <v>-0.6</v>
      </c>
      <c r="Y46" s="1226">
        <f t="shared" si="26"/>
        <v>-4.0999999999999996</v>
      </c>
      <c r="Z46" s="1226">
        <f t="shared" si="26"/>
        <v>0.4</v>
      </c>
      <c r="AA46" s="1226">
        <f t="shared" si="26"/>
        <v>0.7</v>
      </c>
      <c r="AB46" s="1226">
        <f t="shared" si="26"/>
        <v>-1.7</v>
      </c>
      <c r="AC46" s="1226">
        <f t="shared" si="26"/>
        <v>-0.8</v>
      </c>
      <c r="AD46" s="1226">
        <f t="shared" si="26"/>
        <v>0.5</v>
      </c>
      <c r="AE46" s="1226">
        <f t="shared" si="26"/>
        <v>-0.8</v>
      </c>
      <c r="AF46" s="1226">
        <f t="shared" si="26"/>
        <v>-2.5</v>
      </c>
      <c r="AG46" s="1226">
        <f t="shared" si="26"/>
        <v>-2</v>
      </c>
      <c r="AH46" s="1226">
        <f t="shared" si="26"/>
        <v>-3</v>
      </c>
      <c r="AI46" s="1226">
        <f t="shared" si="26"/>
        <v>-1.8</v>
      </c>
      <c r="AJ46" s="1226">
        <f t="shared" si="26"/>
        <v>0</v>
      </c>
      <c r="AK46" s="1226">
        <f t="shared" si="26"/>
        <v>2.2000000000000002</v>
      </c>
      <c r="AL46" s="1226">
        <f t="shared" si="26"/>
        <v>0.6</v>
      </c>
      <c r="AM46" s="1226">
        <f t="shared" si="26"/>
        <v>10.5</v>
      </c>
      <c r="AN46" s="1226">
        <f t="shared" si="26"/>
        <v>2.2000000000000002</v>
      </c>
      <c r="AO46" s="1535" t="s">
        <v>97</v>
      </c>
      <c r="AP46" s="1209"/>
    </row>
    <row r="47" spans="1:65">
      <c r="A47" s="1209"/>
      <c r="B47" s="2315" t="s">
        <v>1067</v>
      </c>
      <c r="C47" s="2341" t="s">
        <v>1068</v>
      </c>
      <c r="D47" s="2324" t="s">
        <v>567</v>
      </c>
      <c r="E47" s="2376">
        <v>51305.978479999998</v>
      </c>
      <c r="F47" s="2360">
        <v>57067.131139999998</v>
      </c>
      <c r="G47" s="2360">
        <v>57899.718399999998</v>
      </c>
      <c r="H47" s="2360">
        <v>59120.502009999997</v>
      </c>
      <c r="I47" s="2360">
        <v>52009.217859999997</v>
      </c>
      <c r="J47" s="2360">
        <v>50441.609179999999</v>
      </c>
      <c r="K47" s="2360">
        <v>33113.761270000003</v>
      </c>
      <c r="L47" s="2087">
        <v>45338.332029999998</v>
      </c>
      <c r="M47" s="2087">
        <v>51729.740619999997</v>
      </c>
      <c r="N47" s="2087">
        <v>49845.406329999998</v>
      </c>
      <c r="O47" s="2087">
        <v>44064.011299999998</v>
      </c>
      <c r="P47" s="2087">
        <v>44874.864419999998</v>
      </c>
      <c r="Q47" s="2087">
        <v>43506.613369999999</v>
      </c>
      <c r="R47" s="2087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8257.9140000000007</v>
      </c>
      <c r="AN47" s="1537">
        <v>8135.1549999999997</v>
      </c>
      <c r="AO47" s="1283" t="s">
        <v>1069</v>
      </c>
      <c r="AP47" s="1212"/>
    </row>
    <row r="48" spans="1:65">
      <c r="A48" s="1209"/>
      <c r="B48" s="2315"/>
      <c r="C48" s="2374"/>
      <c r="D48" s="2302" t="s">
        <v>577</v>
      </c>
      <c r="E48" s="2284" t="s">
        <v>579</v>
      </c>
      <c r="F48" s="2355">
        <v>11.2</v>
      </c>
      <c r="G48" s="1226">
        <f t="shared" ref="G48:AN48" si="27">ROUND((G47-F47)/F47*100,1)</f>
        <v>1.5</v>
      </c>
      <c r="H48" s="1226">
        <f t="shared" si="27"/>
        <v>2.1</v>
      </c>
      <c r="I48" s="1226">
        <f t="shared" si="27"/>
        <v>-12</v>
      </c>
      <c r="J48" s="1226">
        <f t="shared" si="27"/>
        <v>-3</v>
      </c>
      <c r="K48" s="1226">
        <f t="shared" si="27"/>
        <v>-34.4</v>
      </c>
      <c r="L48" s="1226">
        <f t="shared" si="27"/>
        <v>36.9</v>
      </c>
      <c r="M48" s="1226">
        <f t="shared" si="27"/>
        <v>14.1</v>
      </c>
      <c r="N48" s="1226">
        <f t="shared" si="27"/>
        <v>-3.6</v>
      </c>
      <c r="O48" s="1226">
        <f t="shared" si="27"/>
        <v>-11.6</v>
      </c>
      <c r="P48" s="1226">
        <f t="shared" si="27"/>
        <v>1.8</v>
      </c>
      <c r="Q48" s="1226">
        <f t="shared" si="27"/>
        <v>-3</v>
      </c>
      <c r="R48" s="1226">
        <f t="shared" si="27"/>
        <v>7</v>
      </c>
      <c r="S48" s="1226">
        <f t="shared" si="27"/>
        <v>1.6</v>
      </c>
      <c r="T48" s="1226">
        <f t="shared" si="27"/>
        <v>14.2</v>
      </c>
      <c r="U48" s="1226">
        <f t="shared" si="27"/>
        <v>7</v>
      </c>
      <c r="V48" s="1226">
        <f t="shared" si="27"/>
        <v>10.8</v>
      </c>
      <c r="W48" s="1226">
        <f t="shared" si="27"/>
        <v>9</v>
      </c>
      <c r="X48" s="1226">
        <f t="shared" si="27"/>
        <v>-1</v>
      </c>
      <c r="Y48" s="1226">
        <f t="shared" si="27"/>
        <v>-30.2</v>
      </c>
      <c r="Z48" s="1226">
        <f t="shared" si="27"/>
        <v>20.9</v>
      </c>
      <c r="AA48" s="1226">
        <f t="shared" si="27"/>
        <v>4.9000000000000004</v>
      </c>
      <c r="AB48" s="1226">
        <f t="shared" si="27"/>
        <v>-6.6</v>
      </c>
      <c r="AC48" s="1226">
        <f t="shared" si="27"/>
        <v>3.4</v>
      </c>
      <c r="AD48" s="1226">
        <f t="shared" si="27"/>
        <v>4.2</v>
      </c>
      <c r="AE48" s="1226">
        <f t="shared" si="27"/>
        <v>0.8</v>
      </c>
      <c r="AF48" s="1226">
        <f t="shared" si="27"/>
        <v>-9.1</v>
      </c>
      <c r="AG48" s="1226">
        <f t="shared" si="27"/>
        <v>10.3</v>
      </c>
      <c r="AH48" s="1226">
        <f t="shared" si="27"/>
        <v>3.9</v>
      </c>
      <c r="AI48" s="1226">
        <f t="shared" si="27"/>
        <v>-5.4</v>
      </c>
      <c r="AJ48" s="1226">
        <f t="shared" si="27"/>
        <v>-11.6</v>
      </c>
      <c r="AK48" s="1511">
        <f t="shared" si="27"/>
        <v>21.2</v>
      </c>
      <c r="AL48" s="1511">
        <f t="shared" si="27"/>
        <v>-87.9</v>
      </c>
      <c r="AM48" s="1226">
        <f t="shared" si="27"/>
        <v>3.4</v>
      </c>
      <c r="AN48" s="1226">
        <f t="shared" si="27"/>
        <v>-1.5</v>
      </c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15" t="s">
        <v>1070</v>
      </c>
      <c r="C49" s="2326" t="s">
        <v>1071</v>
      </c>
      <c r="D49" s="2294" t="s">
        <v>567</v>
      </c>
      <c r="E49" s="2362">
        <v>29365.26179</v>
      </c>
      <c r="F49" s="2375">
        <v>31861.486440000001</v>
      </c>
      <c r="G49" s="2375">
        <v>31100.659</v>
      </c>
      <c r="H49" s="2375">
        <v>29232.537660000002</v>
      </c>
      <c r="I49" s="2375">
        <v>26445.870940000001</v>
      </c>
      <c r="J49" s="2375">
        <v>28033.057209999999</v>
      </c>
      <c r="K49" s="2375">
        <v>18065.047999999999</v>
      </c>
      <c r="L49" s="2377">
        <v>28063.200819999998</v>
      </c>
      <c r="M49" s="2377">
        <v>29839.509480000001</v>
      </c>
      <c r="N49" s="2377">
        <v>26776.77707</v>
      </c>
      <c r="O49" s="2377">
        <v>23384.84952</v>
      </c>
      <c r="P49" s="2377">
        <v>24027.724730000002</v>
      </c>
      <c r="Q49" s="2377">
        <v>24263.218499999999</v>
      </c>
      <c r="R49" s="2377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5729.5690000000004</v>
      </c>
      <c r="AN49" s="2629">
        <v>5733.7950000000001</v>
      </c>
      <c r="AO49" s="1254"/>
      <c r="AP49" s="1212"/>
    </row>
    <row r="50" spans="1:42">
      <c r="A50" s="1209"/>
      <c r="B50" s="2315"/>
      <c r="C50" s="2378"/>
      <c r="D50" s="2342" t="s">
        <v>577</v>
      </c>
      <c r="E50" s="2284" t="s">
        <v>579</v>
      </c>
      <c r="F50" s="2303">
        <v>8.5</v>
      </c>
      <c r="G50" s="1226">
        <f t="shared" ref="G50:AN50" si="28">ROUND((G49-F49)/F49*100,1)</f>
        <v>-2.4</v>
      </c>
      <c r="H50" s="1226">
        <f t="shared" si="28"/>
        <v>-6</v>
      </c>
      <c r="I50" s="1226">
        <f t="shared" si="28"/>
        <v>-9.5</v>
      </c>
      <c r="J50" s="1226">
        <f t="shared" si="28"/>
        <v>6</v>
      </c>
      <c r="K50" s="1226">
        <f t="shared" si="28"/>
        <v>-35.6</v>
      </c>
      <c r="L50" s="1226">
        <f t="shared" si="28"/>
        <v>55.3</v>
      </c>
      <c r="M50" s="1226">
        <f t="shared" si="28"/>
        <v>6.3</v>
      </c>
      <c r="N50" s="1226">
        <f t="shared" si="28"/>
        <v>-10.3</v>
      </c>
      <c r="O50" s="1226">
        <f t="shared" si="28"/>
        <v>-12.7</v>
      </c>
      <c r="P50" s="1226">
        <f t="shared" si="28"/>
        <v>2.7</v>
      </c>
      <c r="Q50" s="1226">
        <f t="shared" si="28"/>
        <v>1</v>
      </c>
      <c r="R50" s="1226">
        <f t="shared" si="28"/>
        <v>0.1</v>
      </c>
      <c r="S50" s="1226">
        <f t="shared" si="28"/>
        <v>-1.3</v>
      </c>
      <c r="T50" s="1226">
        <f t="shared" si="28"/>
        <v>8.5</v>
      </c>
      <c r="U50" s="1226">
        <f t="shared" si="28"/>
        <v>11.8</v>
      </c>
      <c r="V50" s="1226">
        <f t="shared" si="28"/>
        <v>11.8</v>
      </c>
      <c r="W50" s="1226">
        <f t="shared" si="28"/>
        <v>11.3</v>
      </c>
      <c r="X50" s="1226">
        <f t="shared" si="28"/>
        <v>9.3000000000000007</v>
      </c>
      <c r="Y50" s="1226">
        <f t="shared" si="28"/>
        <v>-30</v>
      </c>
      <c r="Z50" s="1226">
        <f t="shared" si="28"/>
        <v>10.1</v>
      </c>
      <c r="AA50" s="1226">
        <f t="shared" si="28"/>
        <v>15.5</v>
      </c>
      <c r="AB50" s="1226">
        <f t="shared" si="28"/>
        <v>-1.7</v>
      </c>
      <c r="AC50" s="1226">
        <f t="shared" si="28"/>
        <v>12.8</v>
      </c>
      <c r="AD50" s="1226">
        <f t="shared" si="28"/>
        <v>8</v>
      </c>
      <c r="AE50" s="1226">
        <f t="shared" si="28"/>
        <v>-2</v>
      </c>
      <c r="AF50" s="1226">
        <f t="shared" si="28"/>
        <v>-14.3</v>
      </c>
      <c r="AG50" s="1226">
        <f t="shared" si="28"/>
        <v>13</v>
      </c>
      <c r="AH50" s="1226">
        <f t="shared" si="28"/>
        <v>6.1</v>
      </c>
      <c r="AI50" s="1226">
        <f t="shared" si="28"/>
        <v>-4</v>
      </c>
      <c r="AJ50" s="1226">
        <f t="shared" si="28"/>
        <v>-11.2</v>
      </c>
      <c r="AK50" s="1226">
        <f t="shared" si="28"/>
        <v>22.1</v>
      </c>
      <c r="AL50" s="1226">
        <f t="shared" si="28"/>
        <v>-85.9</v>
      </c>
      <c r="AM50" s="1226">
        <f t="shared" si="28"/>
        <v>-8.1999999999999993</v>
      </c>
      <c r="AN50" s="1226">
        <f t="shared" si="28"/>
        <v>0.1</v>
      </c>
      <c r="AO50" s="1546"/>
      <c r="AP50" s="1209"/>
    </row>
    <row r="51" spans="1:42" ht="19.5" thickBot="1">
      <c r="A51" s="1209"/>
      <c r="B51" s="2379" t="s">
        <v>1072</v>
      </c>
      <c r="C51" s="2380" t="s">
        <v>1073</v>
      </c>
      <c r="D51" s="2381" t="s">
        <v>1214</v>
      </c>
      <c r="E51" s="2382">
        <v>137.96</v>
      </c>
      <c r="F51" s="2383">
        <v>144.81</v>
      </c>
      <c r="G51" s="2383">
        <v>134.54</v>
      </c>
      <c r="H51" s="2383">
        <v>126.65</v>
      </c>
      <c r="I51" s="2383">
        <v>111.1833333</v>
      </c>
      <c r="J51" s="2383">
        <v>102.2308333</v>
      </c>
      <c r="K51" s="2383">
        <v>94.063333330000006</v>
      </c>
      <c r="L51" s="2383">
        <v>108.79166669999999</v>
      </c>
      <c r="M51" s="2383">
        <v>120.9975</v>
      </c>
      <c r="N51" s="2383">
        <v>130.89916669999999</v>
      </c>
      <c r="O51" s="2383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8">
        <v>131.57</v>
      </c>
      <c r="AM51" s="1829">
        <v>140.59</v>
      </c>
      <c r="AN51" s="2631">
        <v>151.44999999999999</v>
      </c>
      <c r="AO51" s="1548" t="s">
        <v>1081</v>
      </c>
      <c r="AP51" s="1209"/>
    </row>
    <row r="52" spans="1:42" ht="14.25" hidden="1" customHeight="1">
      <c r="A52" s="1209"/>
      <c r="B52" s="2384" t="s">
        <v>1074</v>
      </c>
      <c r="C52" s="2385" t="s">
        <v>1075</v>
      </c>
      <c r="D52" s="2386" t="s">
        <v>1034</v>
      </c>
      <c r="E52" s="2387"/>
      <c r="F52" s="1547">
        <v>4.25</v>
      </c>
      <c r="G52" s="1547" t="s">
        <v>1076</v>
      </c>
      <c r="H52" s="1547" t="s">
        <v>1077</v>
      </c>
      <c r="I52" s="1547" t="s">
        <v>1078</v>
      </c>
      <c r="J52" s="1547">
        <v>1.75</v>
      </c>
      <c r="K52" s="1547" t="s">
        <v>1079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1080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1081</v>
      </c>
      <c r="AP52" s="1209"/>
    </row>
    <row r="53" spans="1:42" ht="14.25" hidden="1" customHeight="1">
      <c r="A53" s="1209"/>
      <c r="B53" s="2384" t="s">
        <v>1082</v>
      </c>
      <c r="C53" s="820"/>
      <c r="D53" s="2388" t="s">
        <v>1083</v>
      </c>
      <c r="E53" s="2387"/>
      <c r="F53" s="1547" t="s">
        <v>1084</v>
      </c>
      <c r="G53" s="1547" t="s">
        <v>1085</v>
      </c>
      <c r="H53" s="1547" t="s">
        <v>1086</v>
      </c>
      <c r="I53" s="1547" t="s">
        <v>1087</v>
      </c>
      <c r="J53" s="1547"/>
      <c r="K53" s="1547" t="s">
        <v>1088</v>
      </c>
      <c r="L53" s="1547"/>
      <c r="M53" s="1547"/>
      <c r="N53" s="1547"/>
      <c r="O53" s="1547"/>
      <c r="P53" s="1547"/>
      <c r="Q53" s="1547" t="s">
        <v>1089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1090</v>
      </c>
      <c r="AP53" s="1209"/>
    </row>
    <row r="54" spans="1:42" ht="14.25" hidden="1" customHeight="1">
      <c r="A54" s="1209"/>
      <c r="B54" s="2384" t="s">
        <v>1091</v>
      </c>
      <c r="C54" s="820"/>
      <c r="D54" s="2389"/>
      <c r="E54" s="2387"/>
      <c r="F54" s="1547" t="s">
        <v>1092</v>
      </c>
      <c r="G54" s="1547" t="s">
        <v>1093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1094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0" t="s">
        <v>1095</v>
      </c>
      <c r="C55" s="2391" t="s">
        <v>1096</v>
      </c>
      <c r="D55" s="2392" t="s">
        <v>1097</v>
      </c>
      <c r="E55" s="2393">
        <v>5380.5680000000002</v>
      </c>
      <c r="F55" s="2394">
        <v>5405.04</v>
      </c>
      <c r="G55" s="2394">
        <v>5436.1049999999996</v>
      </c>
      <c r="H55" s="2394">
        <v>5466.0590000000002</v>
      </c>
      <c r="I55" s="2394">
        <v>5492.9790000000003</v>
      </c>
      <c r="J55" s="2394">
        <v>5520.3969999999999</v>
      </c>
      <c r="K55" s="2394">
        <v>5401.8770000000004</v>
      </c>
      <c r="L55" s="2394">
        <v>5416.7470000000003</v>
      </c>
      <c r="M55" s="2394">
        <v>5442.1310000000003</v>
      </c>
      <c r="N55" s="2394">
        <v>5470.1689999999999</v>
      </c>
      <c r="O55" s="2394">
        <v>5549.3450000000003</v>
      </c>
      <c r="P55" s="2394">
        <v>5550.5739999999996</v>
      </c>
      <c r="Q55" s="2394">
        <v>5568.3050000000003</v>
      </c>
      <c r="R55" s="2394">
        <v>5580.8580000000002</v>
      </c>
      <c r="S55" s="2394">
        <v>5588.268</v>
      </c>
      <c r="T55" s="2394">
        <v>5591.8810000000003</v>
      </c>
      <c r="U55" s="2394">
        <v>5590.6009999999997</v>
      </c>
      <c r="V55" s="2394">
        <v>5592.9390000000003</v>
      </c>
      <c r="W55" s="2394">
        <v>5594.2489999999998</v>
      </c>
      <c r="X55" s="2394">
        <v>5596.4489999999996</v>
      </c>
      <c r="Y55" s="2394">
        <v>5599.3590000000004</v>
      </c>
      <c r="Z55" s="2394">
        <v>5588.1329999999998</v>
      </c>
      <c r="AA55" s="2394">
        <v>5584.2849999999999</v>
      </c>
      <c r="AB55" s="2394">
        <v>5575.598</v>
      </c>
      <c r="AC55" s="2394">
        <v>5563.5479999999998</v>
      </c>
      <c r="AD55" s="2394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>
        <v>5336.665</v>
      </c>
      <c r="AO55" s="1553" t="s">
        <v>1098</v>
      </c>
      <c r="AP55" s="1209"/>
    </row>
    <row r="56" spans="1:42">
      <c r="A56" s="1209"/>
      <c r="B56" s="2395" t="s">
        <v>1099</v>
      </c>
      <c r="C56" s="2396"/>
      <c r="D56" s="2367" t="s">
        <v>983</v>
      </c>
      <c r="E56" s="2284" t="s">
        <v>579</v>
      </c>
      <c r="F56" s="2397">
        <f t="shared" ref="F56:AN56" si="29">ROUND((F55-E55)/E55*100,2)</f>
        <v>0.45</v>
      </c>
      <c r="G56" s="2397">
        <f t="shared" si="29"/>
        <v>0.56999999999999995</v>
      </c>
      <c r="H56" s="2397">
        <f t="shared" si="29"/>
        <v>0.55000000000000004</v>
      </c>
      <c r="I56" s="2397">
        <f t="shared" si="29"/>
        <v>0.49</v>
      </c>
      <c r="J56" s="2397">
        <f t="shared" si="29"/>
        <v>0.5</v>
      </c>
      <c r="K56" s="2397">
        <f t="shared" si="29"/>
        <v>-2.15</v>
      </c>
      <c r="L56" s="2397">
        <f t="shared" si="29"/>
        <v>0.28000000000000003</v>
      </c>
      <c r="M56" s="2397">
        <f t="shared" si="29"/>
        <v>0.47</v>
      </c>
      <c r="N56" s="2397">
        <f t="shared" si="29"/>
        <v>0.52</v>
      </c>
      <c r="O56" s="2397">
        <f t="shared" si="29"/>
        <v>1.45</v>
      </c>
      <c r="P56" s="2397">
        <f t="shared" si="29"/>
        <v>0.02</v>
      </c>
      <c r="Q56" s="2397">
        <f t="shared" si="29"/>
        <v>0.32</v>
      </c>
      <c r="R56" s="2397">
        <f t="shared" si="29"/>
        <v>0.23</v>
      </c>
      <c r="S56" s="2397">
        <f t="shared" si="29"/>
        <v>0.13</v>
      </c>
      <c r="T56" s="2397">
        <f t="shared" si="29"/>
        <v>0.06</v>
      </c>
      <c r="U56" s="2397">
        <f t="shared" si="29"/>
        <v>-0.02</v>
      </c>
      <c r="V56" s="2397">
        <f t="shared" si="29"/>
        <v>0.04</v>
      </c>
      <c r="W56" s="2397">
        <f t="shared" si="29"/>
        <v>0.02</v>
      </c>
      <c r="X56" s="2397">
        <f t="shared" si="29"/>
        <v>0.04</v>
      </c>
      <c r="Y56" s="2397">
        <f t="shared" si="29"/>
        <v>0.05</v>
      </c>
      <c r="Z56" s="2397">
        <f t="shared" si="29"/>
        <v>-0.2</v>
      </c>
      <c r="AA56" s="2397">
        <f t="shared" si="29"/>
        <v>-7.0000000000000007E-2</v>
      </c>
      <c r="AB56" s="2397">
        <f t="shared" si="29"/>
        <v>-0.16</v>
      </c>
      <c r="AC56" s="2397">
        <f t="shared" si="29"/>
        <v>-0.22</v>
      </c>
      <c r="AD56" s="2397">
        <f t="shared" si="29"/>
        <v>-0.24</v>
      </c>
      <c r="AE56" s="2397">
        <f t="shared" si="29"/>
        <v>-0.28000000000000003</v>
      </c>
      <c r="AF56" s="2397">
        <f t="shared" si="29"/>
        <v>-0.16</v>
      </c>
      <c r="AG56" s="2397">
        <f t="shared" si="29"/>
        <v>-0.22</v>
      </c>
      <c r="AH56" s="2397">
        <f t="shared" si="29"/>
        <v>-0.26</v>
      </c>
      <c r="AI56" s="1554">
        <f t="shared" si="29"/>
        <v>-0.27</v>
      </c>
      <c r="AJ56" s="1554">
        <f t="shared" si="29"/>
        <v>-0.36</v>
      </c>
      <c r="AK56" s="1555">
        <f t="shared" si="29"/>
        <v>-0.59</v>
      </c>
      <c r="AL56" s="1554">
        <f t="shared" si="29"/>
        <v>-0.53</v>
      </c>
      <c r="AM56" s="1554">
        <f t="shared" si="29"/>
        <v>-0.63</v>
      </c>
      <c r="AN56" s="1554">
        <f t="shared" si="29"/>
        <v>-0.62</v>
      </c>
      <c r="AO56" s="1309" t="s">
        <v>1100</v>
      </c>
      <c r="AP56" s="1209" t="s">
        <v>271</v>
      </c>
    </row>
    <row r="57" spans="1:42">
      <c r="A57" s="1209"/>
      <c r="B57" s="2395" t="s">
        <v>1101</v>
      </c>
      <c r="C57" s="2398" t="s">
        <v>1102</v>
      </c>
      <c r="D57" s="2399" t="s">
        <v>1103</v>
      </c>
      <c r="E57" s="2400">
        <f t="shared" ref="E57:AL57" si="30">E116/1000</f>
        <v>2314.4490000000001</v>
      </c>
      <c r="F57" s="1830">
        <f t="shared" si="30"/>
        <v>2336.7620000000002</v>
      </c>
      <c r="G57" s="1830">
        <f t="shared" si="30"/>
        <v>2367.8200000000002</v>
      </c>
      <c r="H57" s="1830">
        <f t="shared" si="30"/>
        <v>2390.8980000000001</v>
      </c>
      <c r="I57" s="1830">
        <f t="shared" si="30"/>
        <v>2413.913</v>
      </c>
      <c r="J57" s="1830">
        <f t="shared" si="30"/>
        <v>2399.0529999999999</v>
      </c>
      <c r="K57" s="1830">
        <f t="shared" si="30"/>
        <v>2427.9070000000002</v>
      </c>
      <c r="L57" s="1830">
        <f t="shared" si="30"/>
        <v>2404.694</v>
      </c>
      <c r="M57" s="1830">
        <f t="shared" si="30"/>
        <v>2383.6970000000001</v>
      </c>
      <c r="N57" s="1830">
        <f t="shared" si="30"/>
        <v>2333.8069999999998</v>
      </c>
      <c r="O57" s="1830">
        <f t="shared" si="30"/>
        <v>2351.6410000000001</v>
      </c>
      <c r="P57" s="1830">
        <f t="shared" si="30"/>
        <v>2409.9609999999998</v>
      </c>
      <c r="Q57" s="1830">
        <f t="shared" si="30"/>
        <v>2416.694</v>
      </c>
      <c r="R57" s="1830">
        <f t="shared" si="30"/>
        <v>2403.5349999999999</v>
      </c>
      <c r="S57" s="1830">
        <f t="shared" si="30"/>
        <v>2390.4940000000001</v>
      </c>
      <c r="T57" s="1830">
        <f t="shared" si="30"/>
        <v>2387.6439999999998</v>
      </c>
      <c r="U57" s="1830">
        <f t="shared" si="30"/>
        <v>2436.6280000000002</v>
      </c>
      <c r="V57" s="1830">
        <f t="shared" si="30"/>
        <v>2665.6840000000002</v>
      </c>
      <c r="W57" s="1830">
        <f t="shared" si="30"/>
        <v>2690.087</v>
      </c>
      <c r="X57" s="1558">
        <f t="shared" si="30"/>
        <v>2738.7170000000001</v>
      </c>
      <c r="Y57" s="1558">
        <f t="shared" si="30"/>
        <v>2769.1570000000002</v>
      </c>
      <c r="Z57" s="1558">
        <f t="shared" si="30"/>
        <v>2701.442</v>
      </c>
      <c r="AA57" s="1558">
        <f t="shared" si="30"/>
        <v>2713.3530000000001</v>
      </c>
      <c r="AB57" s="1558">
        <f t="shared" si="30"/>
        <v>2712.0540000000001</v>
      </c>
      <c r="AC57" s="1558">
        <f t="shared" si="30"/>
        <v>2728.0410000000002</v>
      </c>
      <c r="AD57" s="1558">
        <f t="shared" si="30"/>
        <v>2740.527</v>
      </c>
      <c r="AE57" s="1558">
        <f t="shared" si="30"/>
        <v>2673.79</v>
      </c>
      <c r="AF57" s="1558">
        <f t="shared" si="30"/>
        <v>2687.431</v>
      </c>
      <c r="AG57" s="1558">
        <f t="shared" si="30"/>
        <v>2673.3589999999999</v>
      </c>
      <c r="AH57" s="1558">
        <f t="shared" si="30"/>
        <v>2681.0059999999999</v>
      </c>
      <c r="AI57" s="1558">
        <f t="shared" si="30"/>
        <v>2706.489</v>
      </c>
      <c r="AJ57" s="1558">
        <f t="shared" si="30"/>
        <v>2732.165</v>
      </c>
      <c r="AK57" s="1558">
        <f t="shared" si="30"/>
        <v>2727.78</v>
      </c>
      <c r="AL57" s="1558">
        <f t="shared" si="30"/>
        <v>2725.9720000000002</v>
      </c>
      <c r="AM57" s="2401" t="s">
        <v>568</v>
      </c>
      <c r="AN57" s="2401" t="s">
        <v>568</v>
      </c>
      <c r="AO57" s="1556" t="s">
        <v>1104</v>
      </c>
      <c r="AP57" s="1209"/>
    </row>
    <row r="58" spans="1:42">
      <c r="A58" s="1209"/>
      <c r="B58" s="2395" t="s">
        <v>1105</v>
      </c>
      <c r="C58" s="2293" t="s">
        <v>1106</v>
      </c>
      <c r="D58" s="2342" t="s">
        <v>983</v>
      </c>
      <c r="E58" s="2320" t="s">
        <v>579</v>
      </c>
      <c r="F58" s="2397">
        <f t="shared" ref="F58:AL58" si="31">ROUND((F57-E57)/E57*100,2)</f>
        <v>0.96</v>
      </c>
      <c r="G58" s="2397">
        <f t="shared" si="31"/>
        <v>1.33</v>
      </c>
      <c r="H58" s="2397">
        <f t="shared" si="31"/>
        <v>0.97</v>
      </c>
      <c r="I58" s="2397">
        <f t="shared" si="31"/>
        <v>0.96</v>
      </c>
      <c r="J58" s="2397">
        <f t="shared" si="31"/>
        <v>-0.62</v>
      </c>
      <c r="K58" s="2397">
        <f t="shared" si="31"/>
        <v>1.2</v>
      </c>
      <c r="L58" s="1291">
        <f t="shared" si="31"/>
        <v>-0.96</v>
      </c>
      <c r="M58" s="1291">
        <f t="shared" si="31"/>
        <v>-0.87</v>
      </c>
      <c r="N58" s="1291">
        <f t="shared" si="31"/>
        <v>-2.09</v>
      </c>
      <c r="O58" s="1291">
        <f t="shared" si="31"/>
        <v>0.76</v>
      </c>
      <c r="P58" s="1291">
        <f t="shared" si="31"/>
        <v>2.48</v>
      </c>
      <c r="Q58" s="1291">
        <f t="shared" si="31"/>
        <v>0.28000000000000003</v>
      </c>
      <c r="R58" s="1291">
        <f t="shared" si="31"/>
        <v>-0.54</v>
      </c>
      <c r="S58" s="1291">
        <f t="shared" si="31"/>
        <v>-0.54</v>
      </c>
      <c r="T58" s="1291">
        <f t="shared" si="31"/>
        <v>-0.12</v>
      </c>
      <c r="U58" s="1291">
        <f t="shared" si="31"/>
        <v>2.0499999999999998</v>
      </c>
      <c r="V58" s="1291">
        <f t="shared" si="31"/>
        <v>9.4</v>
      </c>
      <c r="W58" s="1291">
        <f t="shared" si="31"/>
        <v>0.92</v>
      </c>
      <c r="X58" s="1291">
        <f t="shared" si="31"/>
        <v>1.81</v>
      </c>
      <c r="Y58" s="1291">
        <f t="shared" si="31"/>
        <v>1.1100000000000001</v>
      </c>
      <c r="Z58" s="1291">
        <f t="shared" si="31"/>
        <v>-2.4500000000000002</v>
      </c>
      <c r="AA58" s="1291">
        <f t="shared" si="31"/>
        <v>0.44</v>
      </c>
      <c r="AB58" s="1291">
        <f t="shared" si="31"/>
        <v>-0.05</v>
      </c>
      <c r="AC58" s="1291">
        <f t="shared" si="31"/>
        <v>0.59</v>
      </c>
      <c r="AD58" s="1291">
        <f t="shared" si="31"/>
        <v>0.46</v>
      </c>
      <c r="AE58" s="1291">
        <f t="shared" si="31"/>
        <v>-2.44</v>
      </c>
      <c r="AF58" s="1291">
        <f t="shared" si="31"/>
        <v>0.51</v>
      </c>
      <c r="AG58" s="1291">
        <f t="shared" si="31"/>
        <v>-0.52</v>
      </c>
      <c r="AH58" s="1291">
        <f t="shared" si="31"/>
        <v>0.28999999999999998</v>
      </c>
      <c r="AI58" s="1291">
        <f t="shared" si="31"/>
        <v>0.95</v>
      </c>
      <c r="AJ58" s="1291">
        <f t="shared" si="31"/>
        <v>0.95</v>
      </c>
      <c r="AK58" s="1291">
        <f t="shared" si="31"/>
        <v>-0.16</v>
      </c>
      <c r="AL58" s="1291">
        <f t="shared" si="31"/>
        <v>-7.0000000000000007E-2</v>
      </c>
      <c r="AM58" s="2402" t="s">
        <v>568</v>
      </c>
      <c r="AN58" s="2402" t="s">
        <v>568</v>
      </c>
      <c r="AO58" s="1557" t="s">
        <v>1100</v>
      </c>
      <c r="AP58" s="1209"/>
    </row>
    <row r="59" spans="1:42">
      <c r="A59" s="1209"/>
      <c r="B59" s="2395"/>
      <c r="C59" s="2358" t="s">
        <v>1102</v>
      </c>
      <c r="D59" s="2399" t="s">
        <v>1103</v>
      </c>
      <c r="E59" s="2400"/>
      <c r="F59" s="1830"/>
      <c r="G59" s="1830"/>
      <c r="H59" s="1830"/>
      <c r="I59" s="1830"/>
      <c r="J59" s="1830"/>
      <c r="K59" s="1830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0">
        <v>2780</v>
      </c>
      <c r="AM59" s="1690">
        <v>2782</v>
      </c>
      <c r="AN59" s="2698"/>
      <c r="AO59" s="1341" t="s">
        <v>1107</v>
      </c>
      <c r="AP59" s="1906">
        <v>45352</v>
      </c>
    </row>
    <row r="60" spans="1:42" ht="13.5" thickBot="1">
      <c r="A60" s="1209"/>
      <c r="B60" s="2403"/>
      <c r="C60" s="2404" t="s">
        <v>1108</v>
      </c>
      <c r="D60" s="2405" t="s">
        <v>983</v>
      </c>
      <c r="E60" s="2406"/>
      <c r="F60" s="1293"/>
      <c r="G60" s="1293"/>
      <c r="H60" s="1293"/>
      <c r="I60" s="1293"/>
      <c r="J60" s="1293"/>
      <c r="K60" s="1293"/>
      <c r="L60" s="1293"/>
      <c r="M60" s="2407" t="s">
        <v>579</v>
      </c>
      <c r="N60" s="1293">
        <f t="shared" ref="N60:AM60" si="32">ROUND((N59-M59)/M59*100,1)</f>
        <v>-2</v>
      </c>
      <c r="O60" s="1293">
        <f t="shared" si="32"/>
        <v>-1.5</v>
      </c>
      <c r="P60" s="1293">
        <f t="shared" si="32"/>
        <v>0.3</v>
      </c>
      <c r="Q60" s="1293">
        <f t="shared" si="32"/>
        <v>-0.9</v>
      </c>
      <c r="R60" s="1293">
        <f t="shared" si="32"/>
        <v>-0.8</v>
      </c>
      <c r="S60" s="1293">
        <f t="shared" si="32"/>
        <v>-0.4</v>
      </c>
      <c r="T60" s="1293">
        <f t="shared" si="32"/>
        <v>0.2</v>
      </c>
      <c r="U60" s="1293">
        <f t="shared" si="32"/>
        <v>0.6</v>
      </c>
      <c r="V60" s="1293">
        <f t="shared" si="32"/>
        <v>0.5</v>
      </c>
      <c r="W60" s="1293">
        <f t="shared" si="32"/>
        <v>0.6</v>
      </c>
      <c r="X60" s="1293">
        <f t="shared" si="32"/>
        <v>0.9</v>
      </c>
      <c r="Y60" s="1293">
        <f t="shared" si="32"/>
        <v>-1.7</v>
      </c>
      <c r="Z60" s="1293">
        <f t="shared" si="32"/>
        <v>-1.7</v>
      </c>
      <c r="AA60" s="1293">
        <f t="shared" si="32"/>
        <v>-0.5</v>
      </c>
      <c r="AB60" s="1293">
        <f t="shared" si="32"/>
        <v>0.8</v>
      </c>
      <c r="AC60" s="1293">
        <f t="shared" si="32"/>
        <v>1.5</v>
      </c>
      <c r="AD60" s="1293">
        <f t="shared" si="32"/>
        <v>0.5</v>
      </c>
      <c r="AE60" s="1293">
        <f t="shared" si="32"/>
        <v>0.2</v>
      </c>
      <c r="AF60" s="1293">
        <f t="shared" si="32"/>
        <v>1.7</v>
      </c>
      <c r="AG60" s="1293">
        <f t="shared" si="32"/>
        <v>1.5</v>
      </c>
      <c r="AH60" s="1293">
        <f t="shared" si="32"/>
        <v>1.2</v>
      </c>
      <c r="AI60" s="1293">
        <f t="shared" si="32"/>
        <v>0.3</v>
      </c>
      <c r="AJ60" s="1293">
        <f t="shared" si="32"/>
        <v>-0.2</v>
      </c>
      <c r="AK60" s="1293">
        <f t="shared" si="32"/>
        <v>0.6</v>
      </c>
      <c r="AL60" s="1293">
        <f t="shared" si="32"/>
        <v>0.4</v>
      </c>
      <c r="AM60" s="1293">
        <f t="shared" si="32"/>
        <v>0.1</v>
      </c>
      <c r="AN60" s="2697"/>
      <c r="AO60" s="1559" t="s">
        <v>1109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1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1110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958</v>
      </c>
      <c r="AP63" s="1209"/>
    </row>
    <row r="64" spans="1:42">
      <c r="A64" s="1209"/>
      <c r="B64" s="1508"/>
      <c r="C64" s="1213"/>
      <c r="D64" s="1214" t="s">
        <v>959</v>
      </c>
      <c r="E64" s="2901" t="s">
        <v>1111</v>
      </c>
      <c r="F64" s="2901"/>
      <c r="G64" s="2901"/>
      <c r="H64" s="2901"/>
      <c r="I64" s="2901"/>
      <c r="J64" s="2901"/>
      <c r="K64" s="2901"/>
      <c r="L64" s="2901"/>
      <c r="M64" s="2901"/>
      <c r="N64" s="2901"/>
      <c r="O64" s="2901"/>
      <c r="P64" s="2901"/>
      <c r="Q64" s="2901"/>
      <c r="R64" s="2901"/>
      <c r="S64" s="2901"/>
      <c r="T64" s="2901"/>
      <c r="U64" s="2901"/>
      <c r="V64" s="2901"/>
      <c r="W64" s="2901"/>
      <c r="X64" s="2901"/>
      <c r="Y64" s="2901"/>
      <c r="Z64" s="2901"/>
      <c r="AA64" s="2901"/>
      <c r="AB64" s="2901"/>
      <c r="AC64" s="2901"/>
      <c r="AD64" s="2901"/>
      <c r="AE64" s="2901"/>
      <c r="AF64" s="2901"/>
      <c r="AG64" s="2901"/>
      <c r="AH64" s="2901"/>
      <c r="AI64" s="2901"/>
      <c r="AJ64" s="1215"/>
      <c r="AK64" s="2522"/>
      <c r="AL64" s="1215"/>
      <c r="AM64" s="1215"/>
      <c r="AN64" s="1215"/>
      <c r="AO64" s="1216" t="s">
        <v>962</v>
      </c>
      <c r="AP64" s="1209"/>
    </row>
    <row r="65" spans="1:48" ht="13.5" thickBot="1">
      <c r="A65" s="1209"/>
      <c r="B65" s="1832" t="s">
        <v>564</v>
      </c>
      <c r="C65" s="1833"/>
      <c r="D65" s="1217" t="s">
        <v>963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964</v>
      </c>
      <c r="Q65" s="1219" t="s">
        <v>965</v>
      </c>
      <c r="R65" s="1219" t="s">
        <v>966</v>
      </c>
      <c r="S65" s="1219" t="s">
        <v>967</v>
      </c>
      <c r="T65" s="1219" t="s">
        <v>968</v>
      </c>
      <c r="U65" s="1219" t="s">
        <v>969</v>
      </c>
      <c r="V65" s="1219" t="s">
        <v>970</v>
      </c>
      <c r="W65" s="1219" t="s">
        <v>971</v>
      </c>
      <c r="X65" s="1219" t="s">
        <v>972</v>
      </c>
      <c r="Y65" s="1219" t="s">
        <v>973</v>
      </c>
      <c r="Z65" s="1219" t="s">
        <v>974</v>
      </c>
      <c r="AA65" s="1219" t="s">
        <v>975</v>
      </c>
      <c r="AB65" s="1219" t="s">
        <v>976</v>
      </c>
      <c r="AC65" s="1219" t="s">
        <v>977</v>
      </c>
      <c r="AD65" s="1220" t="s">
        <v>978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79">
        <v>24</v>
      </c>
      <c r="AO65" s="1222" t="s">
        <v>521</v>
      </c>
      <c r="AP65" s="1209"/>
    </row>
    <row r="66" spans="1:48" ht="13.5" customHeight="1">
      <c r="A66" s="1209"/>
      <c r="B66" s="2902" t="s">
        <v>979</v>
      </c>
      <c r="C66" s="1302" t="s">
        <v>1112</v>
      </c>
      <c r="D66" s="1303" t="s">
        <v>981</v>
      </c>
      <c r="E66" s="1304">
        <f t="shared" ref="E66:AN66" si="33">E160/1000</f>
        <v>428.9941</v>
      </c>
      <c r="F66" s="1304">
        <f t="shared" si="33"/>
        <v>461.29509999999999</v>
      </c>
      <c r="G66" s="1304">
        <f t="shared" si="33"/>
        <v>491.41890000000001</v>
      </c>
      <c r="H66" s="1304">
        <f t="shared" si="33"/>
        <v>504.16120000000001</v>
      </c>
      <c r="I66" s="1304">
        <f t="shared" si="33"/>
        <v>504.49779999999998</v>
      </c>
      <c r="J66" s="1304">
        <f t="shared" si="33"/>
        <v>510.91609999999997</v>
      </c>
      <c r="K66" s="1304">
        <f t="shared" si="33"/>
        <v>521.61350000000004</v>
      </c>
      <c r="L66" s="1304">
        <f t="shared" si="33"/>
        <v>535.56209999999999</v>
      </c>
      <c r="M66" s="1304">
        <f t="shared" si="33"/>
        <v>543.54539999999997</v>
      </c>
      <c r="N66" s="1304">
        <f t="shared" si="33"/>
        <v>536.49739999999997</v>
      </c>
      <c r="O66" s="1304">
        <f t="shared" si="33"/>
        <v>528.06990000000008</v>
      </c>
      <c r="P66" s="1304">
        <f t="shared" si="33"/>
        <v>535.41769999999997</v>
      </c>
      <c r="Q66" s="1304">
        <f t="shared" si="33"/>
        <v>531.65390000000002</v>
      </c>
      <c r="R66" s="1304">
        <f t="shared" si="33"/>
        <v>524.4787</v>
      </c>
      <c r="S66" s="1304">
        <f t="shared" si="33"/>
        <v>523.96859999999992</v>
      </c>
      <c r="T66" s="1304">
        <f t="shared" si="33"/>
        <v>529.40089999999998</v>
      </c>
      <c r="U66" s="1304">
        <f t="shared" si="33"/>
        <v>532.51559999999995</v>
      </c>
      <c r="V66" s="1304">
        <f t="shared" si="33"/>
        <v>535.17019999999991</v>
      </c>
      <c r="W66" s="1304">
        <f t="shared" si="33"/>
        <v>539.2817</v>
      </c>
      <c r="X66" s="1304">
        <f t="shared" si="33"/>
        <v>527.82380000000001</v>
      </c>
      <c r="Y66" s="1304">
        <f t="shared" si="33"/>
        <v>494.9384</v>
      </c>
      <c r="Z66" s="1304">
        <f t="shared" si="33"/>
        <v>505.53059999999999</v>
      </c>
      <c r="AA66" s="1304">
        <f t="shared" si="33"/>
        <v>497.44890000000004</v>
      </c>
      <c r="AB66" s="1304">
        <f t="shared" si="33"/>
        <v>500.47469999999998</v>
      </c>
      <c r="AC66" s="1304">
        <f t="shared" si="33"/>
        <v>508.70059999999995</v>
      </c>
      <c r="AD66" s="1304">
        <f t="shared" si="33"/>
        <v>518.81100000000004</v>
      </c>
      <c r="AE66" s="1304">
        <f t="shared" si="33"/>
        <v>538.03230000000008</v>
      </c>
      <c r="AF66" s="1304">
        <f t="shared" si="33"/>
        <v>544.3646</v>
      </c>
      <c r="AG66" s="1304">
        <f t="shared" si="33"/>
        <v>553.07299999999998</v>
      </c>
      <c r="AH66" s="1304">
        <f t="shared" si="33"/>
        <v>556.63009999999997</v>
      </c>
      <c r="AI66" s="1304">
        <f t="shared" si="33"/>
        <v>557.91079999999999</v>
      </c>
      <c r="AJ66" s="1304">
        <f t="shared" si="33"/>
        <v>539.64599999999996</v>
      </c>
      <c r="AK66" s="1304">
        <f t="shared" si="33"/>
        <v>553.06830000000002</v>
      </c>
      <c r="AL66" s="1308">
        <f t="shared" si="33"/>
        <v>560.6069</v>
      </c>
      <c r="AM66" s="1308">
        <f t="shared" si="33"/>
        <v>590.70519999999999</v>
      </c>
      <c r="AN66" s="1308">
        <f t="shared" si="33"/>
        <v>608.39890000000003</v>
      </c>
      <c r="AO66" s="1562" t="s">
        <v>1113</v>
      </c>
      <c r="AP66" s="1305" t="s">
        <v>64</v>
      </c>
    </row>
    <row r="67" spans="1:48">
      <c r="A67" s="1209"/>
      <c r="B67" s="2903"/>
      <c r="C67" s="1223" t="s">
        <v>521</v>
      </c>
      <c r="D67" s="1306" t="s">
        <v>983</v>
      </c>
      <c r="E67" s="1626" t="s">
        <v>579</v>
      </c>
      <c r="F67" s="1225">
        <f t="shared" ref="F67:AN67" si="34">ROUND((F66-E66)/E66*100,1)</f>
        <v>7.5</v>
      </c>
      <c r="G67" s="1225">
        <f t="shared" si="34"/>
        <v>6.5</v>
      </c>
      <c r="H67" s="1225">
        <f t="shared" si="34"/>
        <v>2.6</v>
      </c>
      <c r="I67" s="1225">
        <f t="shared" si="34"/>
        <v>0.1</v>
      </c>
      <c r="J67" s="1225">
        <f t="shared" si="34"/>
        <v>1.3</v>
      </c>
      <c r="K67" s="1225">
        <f t="shared" si="34"/>
        <v>2.1</v>
      </c>
      <c r="L67" s="1225">
        <f t="shared" si="34"/>
        <v>2.7</v>
      </c>
      <c r="M67" s="1225">
        <f t="shared" si="34"/>
        <v>1.5</v>
      </c>
      <c r="N67" s="1225">
        <f t="shared" si="34"/>
        <v>-1.3</v>
      </c>
      <c r="O67" s="1225">
        <f t="shared" si="34"/>
        <v>-1.6</v>
      </c>
      <c r="P67" s="1225">
        <f t="shared" si="34"/>
        <v>1.4</v>
      </c>
      <c r="Q67" s="1225">
        <f t="shared" si="34"/>
        <v>-0.7</v>
      </c>
      <c r="R67" s="1225">
        <f t="shared" si="34"/>
        <v>-1.3</v>
      </c>
      <c r="S67" s="1225">
        <f t="shared" si="34"/>
        <v>-0.1</v>
      </c>
      <c r="T67" s="1225">
        <f t="shared" si="34"/>
        <v>1</v>
      </c>
      <c r="U67" s="1225">
        <f t="shared" si="34"/>
        <v>0.6</v>
      </c>
      <c r="V67" s="1225">
        <f t="shared" si="34"/>
        <v>0.5</v>
      </c>
      <c r="W67" s="1225">
        <f t="shared" si="34"/>
        <v>0.8</v>
      </c>
      <c r="X67" s="1225">
        <f t="shared" si="34"/>
        <v>-2.1</v>
      </c>
      <c r="Y67" s="1225">
        <f t="shared" si="34"/>
        <v>-6.2</v>
      </c>
      <c r="Z67" s="1225">
        <f t="shared" si="34"/>
        <v>2.1</v>
      </c>
      <c r="AA67" s="1225">
        <f t="shared" si="34"/>
        <v>-1.6</v>
      </c>
      <c r="AB67" s="1225">
        <f t="shared" si="34"/>
        <v>0.6</v>
      </c>
      <c r="AC67" s="1225">
        <f t="shared" si="34"/>
        <v>1.6</v>
      </c>
      <c r="AD67" s="1225">
        <f t="shared" si="34"/>
        <v>2</v>
      </c>
      <c r="AE67" s="1225">
        <f t="shared" si="34"/>
        <v>3.7</v>
      </c>
      <c r="AF67" s="1225">
        <f t="shared" si="34"/>
        <v>1.2</v>
      </c>
      <c r="AG67" s="1225">
        <f t="shared" si="34"/>
        <v>1.6</v>
      </c>
      <c r="AH67" s="1225">
        <f t="shared" si="34"/>
        <v>0.6</v>
      </c>
      <c r="AI67" s="1225">
        <f t="shared" si="34"/>
        <v>0.2</v>
      </c>
      <c r="AJ67" s="1226">
        <f t="shared" si="34"/>
        <v>-3.3</v>
      </c>
      <c r="AK67" s="1226">
        <f t="shared" si="34"/>
        <v>2.5</v>
      </c>
      <c r="AL67" s="1511">
        <f t="shared" si="34"/>
        <v>1.4</v>
      </c>
      <c r="AM67" s="1511">
        <f t="shared" si="34"/>
        <v>5.4</v>
      </c>
      <c r="AN67" s="1511">
        <f t="shared" si="34"/>
        <v>3</v>
      </c>
      <c r="AO67" s="1224" t="s">
        <v>1114</v>
      </c>
      <c r="AP67" s="1209" t="s">
        <v>64</v>
      </c>
    </row>
    <row r="68" spans="1:48">
      <c r="A68" s="1209"/>
      <c r="B68" s="2903"/>
      <c r="C68" s="1223" t="s">
        <v>1112</v>
      </c>
      <c r="D68" s="1307" t="s">
        <v>985</v>
      </c>
      <c r="E68" s="1308">
        <f t="shared" ref="E68:AN68" si="35">E161/1000</f>
        <v>405.22800000000001</v>
      </c>
      <c r="F68" s="1308">
        <f t="shared" si="35"/>
        <v>424.84479999999996</v>
      </c>
      <c r="G68" s="1308">
        <f t="shared" si="35"/>
        <v>439.81359999999995</v>
      </c>
      <c r="H68" s="1308">
        <f t="shared" si="35"/>
        <v>443.77449999999999</v>
      </c>
      <c r="I68" s="1308">
        <f t="shared" si="35"/>
        <v>441.73659999999995</v>
      </c>
      <c r="J68" s="1308">
        <f t="shared" si="35"/>
        <v>446.52229999999997</v>
      </c>
      <c r="K68" s="1308">
        <f t="shared" si="35"/>
        <v>458.27029999999996</v>
      </c>
      <c r="L68" s="1308">
        <f t="shared" si="35"/>
        <v>472.63190000000003</v>
      </c>
      <c r="M68" s="1308">
        <f t="shared" si="35"/>
        <v>477.26949999999999</v>
      </c>
      <c r="N68" s="1308">
        <f t="shared" si="35"/>
        <v>471.20659999999998</v>
      </c>
      <c r="O68" s="1308">
        <f t="shared" si="35"/>
        <v>469.63309999999996</v>
      </c>
      <c r="P68" s="1308">
        <f t="shared" si="35"/>
        <v>482.61680000000001</v>
      </c>
      <c r="Q68" s="1308">
        <f t="shared" si="35"/>
        <v>484.48020000000002</v>
      </c>
      <c r="R68" s="1308">
        <f t="shared" si="35"/>
        <v>484.68349999999998</v>
      </c>
      <c r="S68" s="1308">
        <f t="shared" si="35"/>
        <v>492.12400000000002</v>
      </c>
      <c r="T68" s="1308">
        <f t="shared" si="35"/>
        <v>502.88240000000002</v>
      </c>
      <c r="U68" s="1308">
        <f t="shared" si="35"/>
        <v>511.95390000000003</v>
      </c>
      <c r="V68" s="1308">
        <f t="shared" si="35"/>
        <v>518.97969999999998</v>
      </c>
      <c r="W68" s="1308">
        <f t="shared" si="35"/>
        <v>526.68119999999999</v>
      </c>
      <c r="X68" s="1308">
        <f t="shared" si="35"/>
        <v>520.23309999999992</v>
      </c>
      <c r="Y68" s="1308">
        <f t="shared" si="35"/>
        <v>490.61500000000001</v>
      </c>
      <c r="Z68" s="1308">
        <f t="shared" si="35"/>
        <v>510.72</v>
      </c>
      <c r="AA68" s="1308">
        <f t="shared" si="35"/>
        <v>510.84159999999997</v>
      </c>
      <c r="AB68" s="1308">
        <f t="shared" si="35"/>
        <v>517.86440000000005</v>
      </c>
      <c r="AC68" s="1308">
        <f t="shared" si="35"/>
        <v>528.24810000000002</v>
      </c>
      <c r="AD68" s="1308">
        <f t="shared" si="35"/>
        <v>529.81280000000004</v>
      </c>
      <c r="AE68" s="1308">
        <f t="shared" si="35"/>
        <v>538.08119999999997</v>
      </c>
      <c r="AF68" s="1308">
        <f t="shared" si="35"/>
        <v>542.13740000000007</v>
      </c>
      <c r="AG68" s="1308">
        <f t="shared" si="35"/>
        <v>551.22</v>
      </c>
      <c r="AH68" s="1308">
        <f t="shared" si="35"/>
        <v>554.76649999999995</v>
      </c>
      <c r="AI68" s="1308">
        <f t="shared" si="35"/>
        <v>552.53539999999998</v>
      </c>
      <c r="AJ68" s="1308">
        <f t="shared" si="35"/>
        <v>529.50149999999996</v>
      </c>
      <c r="AK68" s="1308">
        <f t="shared" si="35"/>
        <v>543.7799</v>
      </c>
      <c r="AL68" s="1834">
        <f t="shared" si="35"/>
        <v>549.00240000000008</v>
      </c>
      <c r="AM68" s="1834">
        <f t="shared" si="35"/>
        <v>555.83799999999997</v>
      </c>
      <c r="AN68" s="1834">
        <f t="shared" si="35"/>
        <v>556.41780000000006</v>
      </c>
      <c r="AO68" s="1309" t="s">
        <v>1115</v>
      </c>
      <c r="AP68" s="1305" t="s">
        <v>64</v>
      </c>
    </row>
    <row r="69" spans="1:48">
      <c r="A69" s="1209"/>
      <c r="B69" s="2904"/>
      <c r="C69" s="1310" t="s">
        <v>1116</v>
      </c>
      <c r="D69" s="1306" t="s">
        <v>983</v>
      </c>
      <c r="E69" s="1626" t="s">
        <v>579</v>
      </c>
      <c r="F69" s="1225">
        <f t="shared" ref="F69:AN69" si="36">ROUND((F68-E68)/E68*100,1)</f>
        <v>4.8</v>
      </c>
      <c r="G69" s="1225">
        <f t="shared" si="36"/>
        <v>3.5</v>
      </c>
      <c r="H69" s="1225">
        <f t="shared" si="36"/>
        <v>0.9</v>
      </c>
      <c r="I69" s="1225">
        <f t="shared" si="36"/>
        <v>-0.5</v>
      </c>
      <c r="J69" s="1225">
        <f t="shared" si="36"/>
        <v>1.1000000000000001</v>
      </c>
      <c r="K69" s="1225">
        <f t="shared" si="36"/>
        <v>2.6</v>
      </c>
      <c r="L69" s="1225">
        <f t="shared" si="36"/>
        <v>3.1</v>
      </c>
      <c r="M69" s="1225">
        <f t="shared" si="36"/>
        <v>1</v>
      </c>
      <c r="N69" s="1225">
        <f t="shared" si="36"/>
        <v>-1.3</v>
      </c>
      <c r="O69" s="1225">
        <f t="shared" si="36"/>
        <v>-0.3</v>
      </c>
      <c r="P69" s="1225">
        <f t="shared" si="36"/>
        <v>2.8</v>
      </c>
      <c r="Q69" s="1225">
        <f t="shared" si="36"/>
        <v>0.4</v>
      </c>
      <c r="R69" s="1225">
        <f t="shared" si="36"/>
        <v>0</v>
      </c>
      <c r="S69" s="1225">
        <f t="shared" si="36"/>
        <v>1.5</v>
      </c>
      <c r="T69" s="1225">
        <f t="shared" si="36"/>
        <v>2.2000000000000002</v>
      </c>
      <c r="U69" s="1225">
        <f t="shared" si="36"/>
        <v>1.8</v>
      </c>
      <c r="V69" s="1225">
        <f t="shared" si="36"/>
        <v>1.4</v>
      </c>
      <c r="W69" s="1225">
        <f t="shared" si="36"/>
        <v>1.5</v>
      </c>
      <c r="X69" s="1225">
        <f t="shared" si="36"/>
        <v>-1.2</v>
      </c>
      <c r="Y69" s="1225">
        <f t="shared" si="36"/>
        <v>-5.7</v>
      </c>
      <c r="Z69" s="1225">
        <f t="shared" si="36"/>
        <v>4.0999999999999996</v>
      </c>
      <c r="AA69" s="1225">
        <f t="shared" si="36"/>
        <v>0</v>
      </c>
      <c r="AB69" s="1225">
        <f t="shared" si="36"/>
        <v>1.4</v>
      </c>
      <c r="AC69" s="1225">
        <f t="shared" si="36"/>
        <v>2</v>
      </c>
      <c r="AD69" s="1225">
        <f t="shared" si="36"/>
        <v>0.3</v>
      </c>
      <c r="AE69" s="1225">
        <f t="shared" si="36"/>
        <v>1.6</v>
      </c>
      <c r="AF69" s="1225">
        <f t="shared" si="36"/>
        <v>0.8</v>
      </c>
      <c r="AG69" s="1225">
        <f t="shared" si="36"/>
        <v>1.7</v>
      </c>
      <c r="AH69" s="1225">
        <f t="shared" si="36"/>
        <v>0.6</v>
      </c>
      <c r="AI69" s="1225">
        <f t="shared" si="36"/>
        <v>-0.4</v>
      </c>
      <c r="AJ69" s="1226">
        <f t="shared" si="36"/>
        <v>-4.2</v>
      </c>
      <c r="AK69" s="1226">
        <f t="shared" si="36"/>
        <v>2.7</v>
      </c>
      <c r="AL69" s="1226">
        <f t="shared" si="36"/>
        <v>1</v>
      </c>
      <c r="AM69" s="1226">
        <f t="shared" si="36"/>
        <v>1.2</v>
      </c>
      <c r="AN69" s="1226">
        <f t="shared" si="36"/>
        <v>0.1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5" t="s">
        <v>996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6">
        <v>114.6</v>
      </c>
      <c r="AI70" s="1817">
        <v>111.6</v>
      </c>
      <c r="AJ70" s="1818">
        <v>100</v>
      </c>
      <c r="AK70" s="1819">
        <v>105.4</v>
      </c>
      <c r="AL70" s="1818">
        <v>105.3</v>
      </c>
      <c r="AM70" s="1818">
        <v>103.9</v>
      </c>
      <c r="AN70" s="1818">
        <v>101.2</v>
      </c>
      <c r="AO70" s="1315" t="s">
        <v>1117</v>
      </c>
      <c r="AP70" s="1209"/>
    </row>
    <row r="71" spans="1:48">
      <c r="A71" s="1209"/>
      <c r="B71" s="1227" t="s">
        <v>989</v>
      </c>
      <c r="C71" s="1228"/>
      <c r="D71" s="1316" t="s">
        <v>577</v>
      </c>
      <c r="E71" s="1626" t="s">
        <v>579</v>
      </c>
      <c r="F71" s="1225">
        <f t="shared" ref="F71:AN71" si="37">ROUND((F70-E70)/E70*100,1)</f>
        <v>4</v>
      </c>
      <c r="G71" s="1225">
        <f t="shared" si="37"/>
        <v>1.7</v>
      </c>
      <c r="H71" s="1225">
        <f t="shared" si="37"/>
        <v>-6.1</v>
      </c>
      <c r="I71" s="1225">
        <f t="shared" si="37"/>
        <v>-3.9</v>
      </c>
      <c r="J71" s="1225">
        <f t="shared" si="37"/>
        <v>1.1000000000000001</v>
      </c>
      <c r="K71" s="1225">
        <f t="shared" si="37"/>
        <v>3.1</v>
      </c>
      <c r="L71" s="1225">
        <f t="shared" si="37"/>
        <v>2.4</v>
      </c>
      <c r="M71" s="1225">
        <f t="shared" si="37"/>
        <v>3.6</v>
      </c>
      <c r="N71" s="1225">
        <f t="shared" si="37"/>
        <v>-6.9</v>
      </c>
      <c r="O71" s="1225">
        <f t="shared" si="37"/>
        <v>0.2</v>
      </c>
      <c r="P71" s="1225">
        <f t="shared" si="37"/>
        <v>5.9</v>
      </c>
      <c r="Q71" s="1225">
        <f t="shared" si="37"/>
        <v>-6.8</v>
      </c>
      <c r="R71" s="1225">
        <f t="shared" si="37"/>
        <v>-1.2</v>
      </c>
      <c r="S71" s="1225">
        <f t="shared" si="37"/>
        <v>2.9</v>
      </c>
      <c r="T71" s="1225">
        <f t="shared" si="37"/>
        <v>4.8</v>
      </c>
      <c r="U71" s="1225">
        <f t="shared" si="37"/>
        <v>1.4</v>
      </c>
      <c r="V71" s="1225">
        <f t="shared" si="37"/>
        <v>4.4000000000000004</v>
      </c>
      <c r="W71" s="1225">
        <f t="shared" si="37"/>
        <v>3</v>
      </c>
      <c r="X71" s="1225">
        <f t="shared" si="37"/>
        <v>-3.4</v>
      </c>
      <c r="Y71" s="1225">
        <f t="shared" si="37"/>
        <v>-21.8</v>
      </c>
      <c r="Z71" s="1225">
        <f t="shared" si="37"/>
        <v>15.5</v>
      </c>
      <c r="AA71" s="1225">
        <f t="shared" si="37"/>
        <v>-2.8</v>
      </c>
      <c r="AB71" s="1225">
        <f t="shared" si="37"/>
        <v>0.7</v>
      </c>
      <c r="AC71" s="1225">
        <f t="shared" si="37"/>
        <v>-0.5</v>
      </c>
      <c r="AD71" s="1225">
        <f t="shared" si="37"/>
        <v>2.1</v>
      </c>
      <c r="AE71" s="1225">
        <f t="shared" si="37"/>
        <v>-1.3</v>
      </c>
      <c r="AF71" s="1225">
        <f t="shared" si="37"/>
        <v>0</v>
      </c>
      <c r="AG71" s="1225">
        <f t="shared" si="37"/>
        <v>3.2</v>
      </c>
      <c r="AH71" s="1225">
        <f t="shared" si="37"/>
        <v>0.5</v>
      </c>
      <c r="AI71" s="1317">
        <f t="shared" si="37"/>
        <v>-2.6</v>
      </c>
      <c r="AJ71" s="1247">
        <f t="shared" si="37"/>
        <v>-10.4</v>
      </c>
      <c r="AK71" s="1517">
        <f t="shared" si="37"/>
        <v>5.4</v>
      </c>
      <c r="AL71" s="1517">
        <f t="shared" si="37"/>
        <v>-0.1</v>
      </c>
      <c r="AM71" s="1247">
        <f t="shared" si="37"/>
        <v>-1.3</v>
      </c>
      <c r="AN71" s="1247">
        <f t="shared" si="37"/>
        <v>-2.6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991</v>
      </c>
      <c r="D72" s="1820" t="s">
        <v>996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0">
        <v>100.5</v>
      </c>
      <c r="AI72" s="1871">
        <v>101</v>
      </c>
      <c r="AJ72" s="1870">
        <v>92.6</v>
      </c>
      <c r="AK72" s="1870">
        <v>98.5</v>
      </c>
      <c r="AL72" s="1870">
        <v>101.2</v>
      </c>
      <c r="AM72" s="1878">
        <v>100.7</v>
      </c>
      <c r="AN72" s="1878">
        <v>98.8</v>
      </c>
      <c r="AO72" s="1267" t="s">
        <v>97</v>
      </c>
      <c r="AP72" s="1209"/>
    </row>
    <row r="73" spans="1:48">
      <c r="A73" s="1209"/>
      <c r="B73" s="1227"/>
      <c r="C73" s="1228" t="s">
        <v>1118</v>
      </c>
      <c r="D73" s="1318" t="s">
        <v>577</v>
      </c>
      <c r="E73" s="1821" t="s">
        <v>579</v>
      </c>
      <c r="F73" s="1822">
        <f t="shared" ref="F73:AN73" si="38">ROUND((F72-E72)/E72*100,1)</f>
        <v>-0.7</v>
      </c>
      <c r="G73" s="1822">
        <f t="shared" si="38"/>
        <v>13.4</v>
      </c>
      <c r="H73" s="1822">
        <f t="shared" si="38"/>
        <v>-0.9</v>
      </c>
      <c r="I73" s="1822">
        <f t="shared" si="38"/>
        <v>-1.9</v>
      </c>
      <c r="J73" s="1822">
        <f t="shared" si="38"/>
        <v>-4.7</v>
      </c>
      <c r="K73" s="1822">
        <f t="shared" si="38"/>
        <v>5.5</v>
      </c>
      <c r="L73" s="1822">
        <f t="shared" si="38"/>
        <v>-0.3</v>
      </c>
      <c r="M73" s="1822">
        <f t="shared" si="38"/>
        <v>6</v>
      </c>
      <c r="N73" s="1822">
        <f t="shared" si="38"/>
        <v>-8</v>
      </c>
      <c r="O73" s="1822">
        <f t="shared" si="38"/>
        <v>-6.9</v>
      </c>
      <c r="P73" s="1822">
        <f t="shared" si="38"/>
        <v>2.1</v>
      </c>
      <c r="Q73" s="1822">
        <f t="shared" si="38"/>
        <v>-0.7</v>
      </c>
      <c r="R73" s="1822">
        <f t="shared" si="38"/>
        <v>-8.1</v>
      </c>
      <c r="S73" s="1822">
        <f t="shared" si="38"/>
        <v>-2.8</v>
      </c>
      <c r="T73" s="1822">
        <f t="shared" si="38"/>
        <v>-0.1</v>
      </c>
      <c r="U73" s="1822">
        <f t="shared" si="38"/>
        <v>4.5999999999999996</v>
      </c>
      <c r="V73" s="1822">
        <f t="shared" si="38"/>
        <v>3.5</v>
      </c>
      <c r="W73" s="1822">
        <f t="shared" si="38"/>
        <v>1.3</v>
      </c>
      <c r="X73" s="1822">
        <f t="shared" si="38"/>
        <v>6.8</v>
      </c>
      <c r="Y73" s="1822">
        <f t="shared" si="38"/>
        <v>-17.600000000000001</v>
      </c>
      <c r="Z73" s="1822">
        <f t="shared" si="38"/>
        <v>2.2999999999999998</v>
      </c>
      <c r="AA73" s="1822">
        <f t="shared" si="38"/>
        <v>2.1</v>
      </c>
      <c r="AB73" s="1822">
        <f t="shared" si="38"/>
        <v>5.2</v>
      </c>
      <c r="AC73" s="1822">
        <f t="shared" si="38"/>
        <v>-7.7</v>
      </c>
      <c r="AD73" s="1822">
        <f t="shared" si="38"/>
        <v>5.9</v>
      </c>
      <c r="AE73" s="1822">
        <f t="shared" si="38"/>
        <v>-2.2999999999999998</v>
      </c>
      <c r="AF73" s="1822">
        <f t="shared" si="38"/>
        <v>-3.2</v>
      </c>
      <c r="AG73" s="1822">
        <f t="shared" si="38"/>
        <v>4.0999999999999996</v>
      </c>
      <c r="AH73" s="1822">
        <f t="shared" si="38"/>
        <v>1.3</v>
      </c>
      <c r="AI73" s="1317">
        <f t="shared" si="38"/>
        <v>0.5</v>
      </c>
      <c r="AJ73" s="1247">
        <f t="shared" si="38"/>
        <v>-8.3000000000000007</v>
      </c>
      <c r="AK73" s="1247">
        <f t="shared" si="38"/>
        <v>6.4</v>
      </c>
      <c r="AL73" s="1247">
        <f t="shared" si="38"/>
        <v>2.7</v>
      </c>
      <c r="AM73" s="1247">
        <f t="shared" si="38"/>
        <v>-0.5</v>
      </c>
      <c r="AN73" s="1247">
        <f t="shared" si="38"/>
        <v>-1.9</v>
      </c>
      <c r="AO73" s="1319"/>
      <c r="AP73" s="1209"/>
    </row>
    <row r="74" spans="1:48" ht="19">
      <c r="A74" s="1209"/>
      <c r="B74" s="1227" t="s">
        <v>992</v>
      </c>
      <c r="C74" s="1228" t="s">
        <v>993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321">
        <v>330.30930699999999</v>
      </c>
      <c r="AN74" s="1872" t="s">
        <v>568</v>
      </c>
      <c r="AO74" s="1267" t="s">
        <v>1247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M75" si="39">ROUND((F74-E74)/E74*100,1)</f>
        <v>8.1999999999999993</v>
      </c>
      <c r="G75" s="1225">
        <f t="shared" si="39"/>
        <v>5.4</v>
      </c>
      <c r="H75" s="1225">
        <f t="shared" si="39"/>
        <v>-3.3</v>
      </c>
      <c r="I75" s="1225">
        <f t="shared" si="39"/>
        <v>-5.6</v>
      </c>
      <c r="J75" s="1225">
        <f t="shared" si="39"/>
        <v>-3.9</v>
      </c>
      <c r="K75" s="1225">
        <f t="shared" si="39"/>
        <v>2.2999999999999998</v>
      </c>
      <c r="L75" s="1225">
        <f t="shared" si="39"/>
        <v>2.2999999999999998</v>
      </c>
      <c r="M75" s="1225">
        <f t="shared" si="39"/>
        <v>3.2</v>
      </c>
      <c r="N75" s="1225">
        <f t="shared" si="39"/>
        <v>-5.3</v>
      </c>
      <c r="O75" s="1225">
        <f t="shared" si="39"/>
        <v>-4.7</v>
      </c>
      <c r="P75" s="1225">
        <f t="shared" si="39"/>
        <v>3.1</v>
      </c>
      <c r="Q75" s="1225">
        <f t="shared" si="39"/>
        <v>-4.5999999999999996</v>
      </c>
      <c r="R75" s="1225">
        <f t="shared" si="39"/>
        <v>-6</v>
      </c>
      <c r="S75" s="1225">
        <f t="shared" si="39"/>
        <v>1.6</v>
      </c>
      <c r="T75" s="1225">
        <f t="shared" si="39"/>
        <v>3.9</v>
      </c>
      <c r="U75" s="1225">
        <f t="shared" si="39"/>
        <v>4</v>
      </c>
      <c r="V75" s="1225">
        <f t="shared" si="39"/>
        <v>6.4</v>
      </c>
      <c r="W75" s="1225">
        <f t="shared" si="39"/>
        <v>7</v>
      </c>
      <c r="X75" s="1225">
        <f t="shared" si="39"/>
        <v>-0.3</v>
      </c>
      <c r="Y75" s="1225">
        <f t="shared" si="39"/>
        <v>-21</v>
      </c>
      <c r="Z75" s="1225">
        <f t="shared" si="39"/>
        <v>9</v>
      </c>
      <c r="AA75" s="1225">
        <f t="shared" si="39"/>
        <v>-1.4</v>
      </c>
      <c r="AB75" s="1225">
        <f t="shared" si="39"/>
        <v>1.3</v>
      </c>
      <c r="AC75" s="1225">
        <f t="shared" si="39"/>
        <v>1.2</v>
      </c>
      <c r="AD75" s="1225">
        <f t="shared" si="39"/>
        <v>4.5</v>
      </c>
      <c r="AE75" s="1225">
        <f t="shared" si="39"/>
        <v>2.6</v>
      </c>
      <c r="AF75" s="1225">
        <f t="shared" si="39"/>
        <v>-3.5</v>
      </c>
      <c r="AG75" s="1225">
        <f t="shared" si="39"/>
        <v>5.6</v>
      </c>
      <c r="AH75" s="1225">
        <f t="shared" si="39"/>
        <v>4</v>
      </c>
      <c r="AI75" s="1225">
        <f t="shared" si="39"/>
        <v>-2.9</v>
      </c>
      <c r="AJ75" s="1226">
        <f t="shared" si="39"/>
        <v>0.1</v>
      </c>
      <c r="AK75" s="1539">
        <f t="shared" si="39"/>
        <v>2.4</v>
      </c>
      <c r="AL75" s="1539">
        <f t="shared" si="39"/>
        <v>9.6</v>
      </c>
      <c r="AM75" s="1226">
        <f t="shared" si="39"/>
        <v>-8.6999999999999993</v>
      </c>
      <c r="AN75" s="2632" t="s">
        <v>568</v>
      </c>
      <c r="AO75" s="1264" t="s">
        <v>1248</v>
      </c>
      <c r="AP75" s="1209"/>
      <c r="AV75" s="1323"/>
    </row>
    <row r="76" spans="1:48">
      <c r="A76" s="1209"/>
      <c r="B76" s="1227" t="s">
        <v>994</v>
      </c>
      <c r="C76" s="1239" t="s">
        <v>995</v>
      </c>
      <c r="D76" s="1514" t="s">
        <v>996</v>
      </c>
      <c r="E76" s="1630" t="s">
        <v>997</v>
      </c>
      <c r="F76" s="1564" t="s">
        <v>998</v>
      </c>
      <c r="G76" s="1564" t="s">
        <v>999</v>
      </c>
      <c r="H76" s="1564" t="s">
        <v>1000</v>
      </c>
      <c r="I76" s="1564" t="s">
        <v>1001</v>
      </c>
      <c r="J76" s="1564" t="s">
        <v>908</v>
      </c>
      <c r="K76" s="1564" t="s">
        <v>910</v>
      </c>
      <c r="L76" s="1565" t="s">
        <v>844</v>
      </c>
      <c r="M76" s="1565" t="s">
        <v>846</v>
      </c>
      <c r="N76" s="1565" t="s">
        <v>1002</v>
      </c>
      <c r="O76" s="1565" t="s">
        <v>1003</v>
      </c>
      <c r="P76" s="1565" t="s">
        <v>844</v>
      </c>
      <c r="Q76" s="1565" t="s">
        <v>909</v>
      </c>
      <c r="R76" s="1565" t="s">
        <v>1004</v>
      </c>
      <c r="S76" s="1565" t="s">
        <v>906</v>
      </c>
      <c r="T76" s="1565" t="s">
        <v>907</v>
      </c>
      <c r="U76" s="1565" t="s">
        <v>1005</v>
      </c>
      <c r="V76" s="1565" t="s">
        <v>1005</v>
      </c>
      <c r="W76" s="1565" t="s">
        <v>1006</v>
      </c>
      <c r="X76" s="1565" t="s">
        <v>1007</v>
      </c>
      <c r="Y76" s="1565" t="s">
        <v>906</v>
      </c>
      <c r="Z76" s="1565" t="s">
        <v>1008</v>
      </c>
      <c r="AA76" s="1565" t="s">
        <v>1009</v>
      </c>
      <c r="AB76" s="1565" t="s">
        <v>1010</v>
      </c>
      <c r="AC76" s="1565" t="s">
        <v>1011</v>
      </c>
      <c r="AD76" s="1565" t="s">
        <v>1012</v>
      </c>
      <c r="AE76" s="1565" t="s">
        <v>911</v>
      </c>
      <c r="AF76" s="1565" t="s">
        <v>913</v>
      </c>
      <c r="AG76" s="1565" t="s">
        <v>912</v>
      </c>
      <c r="AH76" s="1565" t="s">
        <v>843</v>
      </c>
      <c r="AI76" s="1566" t="s">
        <v>845</v>
      </c>
      <c r="AJ76" s="1521" t="s">
        <v>847</v>
      </c>
      <c r="AK76" s="1521" t="s">
        <v>845</v>
      </c>
      <c r="AL76" s="1521" t="s">
        <v>1211</v>
      </c>
      <c r="AM76" s="1567" t="s">
        <v>1249</v>
      </c>
      <c r="AN76" s="1567" t="s">
        <v>1464</v>
      </c>
      <c r="AO76" s="1322" t="s">
        <v>1119</v>
      </c>
      <c r="AP76" s="1209"/>
      <c r="AT76" s="1324"/>
    </row>
    <row r="77" spans="1:48">
      <c r="A77" s="1209"/>
      <c r="B77" s="1227"/>
      <c r="C77" s="1325" t="s">
        <v>1120</v>
      </c>
      <c r="D77" s="1524" t="s">
        <v>577</v>
      </c>
      <c r="E77" s="1626" t="s">
        <v>579</v>
      </c>
      <c r="F77" s="1225">
        <f t="shared" ref="F77:AN77" si="40">ROUND((F76-E76)/E76*100,1)</f>
        <v>3.3</v>
      </c>
      <c r="G77" s="1225">
        <f t="shared" si="40"/>
        <v>3.1</v>
      </c>
      <c r="H77" s="1225">
        <f t="shared" si="40"/>
        <v>1.8</v>
      </c>
      <c r="I77" s="1225">
        <f t="shared" si="40"/>
        <v>1.2</v>
      </c>
      <c r="J77" s="1225">
        <f t="shared" si="40"/>
        <v>0.7</v>
      </c>
      <c r="K77" s="1225">
        <f t="shared" si="40"/>
        <v>-0.3</v>
      </c>
      <c r="L77" s="1225">
        <f t="shared" si="40"/>
        <v>2.2000000000000002</v>
      </c>
      <c r="M77" s="1225">
        <f t="shared" si="40"/>
        <v>1.6</v>
      </c>
      <c r="N77" s="1225">
        <f t="shared" si="40"/>
        <v>0.9</v>
      </c>
      <c r="O77" s="1225">
        <f t="shared" si="40"/>
        <v>-0.8</v>
      </c>
      <c r="P77" s="1225">
        <f t="shared" si="40"/>
        <v>-1.7</v>
      </c>
      <c r="Q77" s="1225">
        <f t="shared" si="40"/>
        <v>-1.6</v>
      </c>
      <c r="R77" s="1225">
        <f t="shared" si="40"/>
        <v>-2.2999999999999998</v>
      </c>
      <c r="S77" s="1225">
        <f t="shared" si="40"/>
        <v>-0.4</v>
      </c>
      <c r="T77" s="1225">
        <f t="shared" si="40"/>
        <v>0.5</v>
      </c>
      <c r="U77" s="1225">
        <f t="shared" si="40"/>
        <v>-0.3</v>
      </c>
      <c r="V77" s="1225">
        <f t="shared" si="40"/>
        <v>0</v>
      </c>
      <c r="W77" s="1225">
        <f t="shared" si="40"/>
        <v>-0.1</v>
      </c>
      <c r="X77" s="1225">
        <f t="shared" si="40"/>
        <v>1.1000000000000001</v>
      </c>
      <c r="Y77" s="1225">
        <f t="shared" si="40"/>
        <v>-1.1000000000000001</v>
      </c>
      <c r="Z77" s="1225">
        <f t="shared" si="40"/>
        <v>-0.3</v>
      </c>
      <c r="AA77" s="1225">
        <f t="shared" si="40"/>
        <v>-0.2</v>
      </c>
      <c r="AB77" s="1225">
        <f t="shared" si="40"/>
        <v>-0.1</v>
      </c>
      <c r="AC77" s="1225">
        <f t="shared" si="40"/>
        <v>0.2</v>
      </c>
      <c r="AD77" s="1225">
        <f t="shared" si="40"/>
        <v>2.4</v>
      </c>
      <c r="AE77" s="1225">
        <f t="shared" si="40"/>
        <v>0.9</v>
      </c>
      <c r="AF77" s="1225">
        <f t="shared" si="40"/>
        <v>0.2</v>
      </c>
      <c r="AG77" s="1225">
        <f t="shared" si="40"/>
        <v>0.2</v>
      </c>
      <c r="AH77" s="1225">
        <f t="shared" si="40"/>
        <v>0.7</v>
      </c>
      <c r="AI77" s="1225">
        <f t="shared" si="40"/>
        <v>0.6</v>
      </c>
      <c r="AJ77" s="1235">
        <f t="shared" si="40"/>
        <v>0.7</v>
      </c>
      <c r="AK77" s="1235">
        <f t="shared" si="40"/>
        <v>-0.7</v>
      </c>
      <c r="AL77" s="1235">
        <f t="shared" si="40"/>
        <v>2</v>
      </c>
      <c r="AM77" s="1235">
        <f t="shared" si="40"/>
        <v>3.4</v>
      </c>
      <c r="AN77" s="1235">
        <f t="shared" si="40"/>
        <v>2.9</v>
      </c>
      <c r="AO77" s="1264" t="s">
        <v>1015</v>
      </c>
      <c r="AP77" s="1209"/>
      <c r="AT77" s="1324"/>
    </row>
    <row r="78" spans="1:48">
      <c r="A78" s="1209"/>
      <c r="B78" s="1227" t="s">
        <v>1016</v>
      </c>
      <c r="C78" s="1239" t="s">
        <v>578</v>
      </c>
      <c r="D78" s="1514" t="s">
        <v>996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1017</v>
      </c>
      <c r="AP78" s="1209"/>
      <c r="AT78" s="1324"/>
    </row>
    <row r="79" spans="1:48">
      <c r="A79" s="1209"/>
      <c r="B79" s="1237"/>
      <c r="C79" s="1245" t="s">
        <v>1018</v>
      </c>
      <c r="D79" s="1524" t="s">
        <v>577</v>
      </c>
      <c r="E79" s="1626" t="s">
        <v>579</v>
      </c>
      <c r="F79" s="1225">
        <f t="shared" ref="F79:AN79" si="41">ROUND((F78-E78)/E78*100,1)</f>
        <v>1.5</v>
      </c>
      <c r="G79" s="1225">
        <f t="shared" si="41"/>
        <v>1</v>
      </c>
      <c r="H79" s="1225">
        <f t="shared" si="41"/>
        <v>-0.9</v>
      </c>
      <c r="I79" s="1225">
        <f t="shared" si="41"/>
        <v>-1.6</v>
      </c>
      <c r="J79" s="1225">
        <f t="shared" si="41"/>
        <v>-1.6</v>
      </c>
      <c r="K79" s="1225">
        <f t="shared" si="41"/>
        <v>-0.8</v>
      </c>
      <c r="L79" s="1225">
        <f t="shared" si="41"/>
        <v>-1.7</v>
      </c>
      <c r="M79" s="1225">
        <f t="shared" si="41"/>
        <v>0.7</v>
      </c>
      <c r="N79" s="1225">
        <f t="shared" si="41"/>
        <v>-1.6</v>
      </c>
      <c r="O79" s="1225">
        <f t="shared" si="41"/>
        <v>-1.4</v>
      </c>
      <c r="P79" s="1225">
        <f t="shared" si="41"/>
        <v>0</v>
      </c>
      <c r="Q79" s="1225">
        <f t="shared" si="41"/>
        <v>-2.2999999999999998</v>
      </c>
      <c r="R79" s="1225">
        <f t="shared" si="41"/>
        <v>-2</v>
      </c>
      <c r="S79" s="1225">
        <f t="shared" si="41"/>
        <v>-0.9</v>
      </c>
      <c r="T79" s="1225">
        <f t="shared" si="41"/>
        <v>1.3</v>
      </c>
      <c r="U79" s="1225">
        <f t="shared" si="41"/>
        <v>1.6</v>
      </c>
      <c r="V79" s="1225">
        <f t="shared" si="41"/>
        <v>2.2000000000000002</v>
      </c>
      <c r="W79" s="1225">
        <f t="shared" si="41"/>
        <v>1.7</v>
      </c>
      <c r="X79" s="1225">
        <f t="shared" si="41"/>
        <v>4.5999999999999996</v>
      </c>
      <c r="Y79" s="1225">
        <f t="shared" si="41"/>
        <v>-5.3</v>
      </c>
      <c r="Z79" s="1225">
        <f t="shared" si="41"/>
        <v>-0.1</v>
      </c>
      <c r="AA79" s="1225">
        <f t="shared" si="41"/>
        <v>1.4</v>
      </c>
      <c r="AB79" s="1225">
        <f t="shared" si="41"/>
        <v>-0.9</v>
      </c>
      <c r="AC79" s="1225">
        <f t="shared" si="41"/>
        <v>1.2</v>
      </c>
      <c r="AD79" s="1225">
        <f t="shared" si="41"/>
        <v>3.2</v>
      </c>
      <c r="AE79" s="1225">
        <f t="shared" si="41"/>
        <v>-2.2999999999999998</v>
      </c>
      <c r="AF79" s="1225">
        <f t="shared" si="41"/>
        <v>-3.5</v>
      </c>
      <c r="AG79" s="1225">
        <f t="shared" si="41"/>
        <v>2.2999999999999998</v>
      </c>
      <c r="AH79" s="1225">
        <f t="shared" si="41"/>
        <v>2.6</v>
      </c>
      <c r="AI79" s="1225">
        <f t="shared" si="41"/>
        <v>0.2</v>
      </c>
      <c r="AJ79" s="1226">
        <f t="shared" si="41"/>
        <v>-1.2</v>
      </c>
      <c r="AK79" s="1511">
        <f t="shared" si="41"/>
        <v>4.5999999999999996</v>
      </c>
      <c r="AL79" s="1511">
        <f t="shared" si="41"/>
        <v>9.8000000000000007</v>
      </c>
      <c r="AM79" s="1226">
        <f t="shared" si="41"/>
        <v>4.3</v>
      </c>
      <c r="AN79" s="1226">
        <f t="shared" si="41"/>
        <v>2.2999999999999998</v>
      </c>
      <c r="AO79" s="1264" t="s">
        <v>1015</v>
      </c>
      <c r="AP79" s="1209"/>
      <c r="AQ79" s="327" t="s">
        <v>271</v>
      </c>
    </row>
    <row r="80" spans="1:48">
      <c r="A80" s="1209"/>
      <c r="B80" s="1248"/>
      <c r="C80" s="1249" t="s">
        <v>1019</v>
      </c>
      <c r="D80" s="1514" t="s">
        <v>996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5">
        <v>105.9</v>
      </c>
      <c r="AN80" s="1895">
        <v>108.9</v>
      </c>
      <c r="AO80" s="1322" t="s">
        <v>1121</v>
      </c>
      <c r="AP80" s="1233" t="s">
        <v>271</v>
      </c>
    </row>
    <row r="81" spans="1:42">
      <c r="A81" s="1209"/>
      <c r="B81" s="1248"/>
      <c r="C81" s="1228" t="s">
        <v>1021</v>
      </c>
      <c r="D81" s="1251" t="s">
        <v>577</v>
      </c>
      <c r="E81" s="1626" t="s">
        <v>579</v>
      </c>
      <c r="F81" s="1229">
        <f t="shared" ref="F81:AN81" si="42">ROUND((F80-E80)/E80*100,1)</f>
        <v>4.7</v>
      </c>
      <c r="G81" s="1229">
        <f t="shared" si="42"/>
        <v>3.3</v>
      </c>
      <c r="H81" s="1229">
        <f t="shared" si="42"/>
        <v>1.9</v>
      </c>
      <c r="I81" s="1229">
        <f t="shared" si="42"/>
        <v>0.6</v>
      </c>
      <c r="J81" s="1229">
        <f t="shared" si="42"/>
        <v>1.8</v>
      </c>
      <c r="K81" s="1229">
        <f t="shared" si="42"/>
        <v>1.8</v>
      </c>
      <c r="L81" s="1229">
        <f t="shared" si="42"/>
        <v>1.6</v>
      </c>
      <c r="M81" s="1229">
        <f t="shared" si="42"/>
        <v>1.9</v>
      </c>
      <c r="N81" s="1229">
        <f t="shared" si="42"/>
        <v>-1.3</v>
      </c>
      <c r="O81" s="1229">
        <f t="shared" si="42"/>
        <v>-1.4</v>
      </c>
      <c r="P81" s="1229">
        <f t="shared" si="42"/>
        <v>-0.3</v>
      </c>
      <c r="Q81" s="1229">
        <f t="shared" si="42"/>
        <v>-0.9</v>
      </c>
      <c r="R81" s="1229">
        <f t="shared" si="42"/>
        <v>-2.8</v>
      </c>
      <c r="S81" s="1229">
        <f t="shared" si="42"/>
        <v>-0.1</v>
      </c>
      <c r="T81" s="1229">
        <f t="shared" si="42"/>
        <v>-0.5</v>
      </c>
      <c r="U81" s="1229">
        <f t="shared" si="42"/>
        <v>1.1000000000000001</v>
      </c>
      <c r="V81" s="1229">
        <f t="shared" si="42"/>
        <v>1</v>
      </c>
      <c r="W81" s="1229">
        <f t="shared" si="42"/>
        <v>-0.9</v>
      </c>
      <c r="X81" s="1229">
        <f t="shared" si="42"/>
        <v>-0.5</v>
      </c>
      <c r="Y81" s="1229">
        <f t="shared" si="42"/>
        <v>-4.8</v>
      </c>
      <c r="Z81" s="1229">
        <f t="shared" si="42"/>
        <v>1</v>
      </c>
      <c r="AA81" s="1229">
        <f t="shared" si="42"/>
        <v>0.3</v>
      </c>
      <c r="AB81" s="1229">
        <f t="shared" si="42"/>
        <v>-1</v>
      </c>
      <c r="AC81" s="1229">
        <f t="shared" si="42"/>
        <v>0</v>
      </c>
      <c r="AD81" s="1229">
        <f t="shared" si="42"/>
        <v>1</v>
      </c>
      <c r="AE81" s="1229">
        <f t="shared" si="42"/>
        <v>0.1</v>
      </c>
      <c r="AF81" s="1229">
        <f t="shared" si="42"/>
        <v>1.1000000000000001</v>
      </c>
      <c r="AG81" s="1229">
        <f t="shared" si="42"/>
        <v>0.6</v>
      </c>
      <c r="AH81" s="1229">
        <f t="shared" si="42"/>
        <v>1.2</v>
      </c>
      <c r="AI81" s="1229">
        <f t="shared" si="42"/>
        <v>-0.2</v>
      </c>
      <c r="AJ81" s="1458">
        <f t="shared" si="42"/>
        <v>-1.7</v>
      </c>
      <c r="AK81" s="1252">
        <f t="shared" si="42"/>
        <v>0.9</v>
      </c>
      <c r="AL81" s="1252">
        <f t="shared" si="42"/>
        <v>3.1</v>
      </c>
      <c r="AM81" s="1252">
        <f t="shared" si="42"/>
        <v>1.8</v>
      </c>
      <c r="AN81" s="1252">
        <f t="shared" si="42"/>
        <v>2.8</v>
      </c>
      <c r="AO81" s="1873" t="s">
        <v>1122</v>
      </c>
      <c r="AP81" s="1209" t="s">
        <v>271</v>
      </c>
    </row>
    <row r="82" spans="1:42">
      <c r="A82" s="1209"/>
      <c r="B82" s="1248" t="s">
        <v>1022</v>
      </c>
      <c r="C82" s="1249" t="s">
        <v>1019</v>
      </c>
      <c r="D82" s="1256" t="s">
        <v>996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5">
        <v>99.3</v>
      </c>
      <c r="AN82" s="1895">
        <v>99</v>
      </c>
      <c r="AO82" s="2894" t="s">
        <v>1123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N83" si="43">ROUND((F82-E82)/E82*100,1)</f>
        <v>1.5</v>
      </c>
      <c r="G83" s="1229">
        <f t="shared" si="43"/>
        <v>0</v>
      </c>
      <c r="H83" s="1229">
        <f t="shared" si="43"/>
        <v>0.3</v>
      </c>
      <c r="I83" s="1229">
        <f t="shared" si="43"/>
        <v>-0.6</v>
      </c>
      <c r="J83" s="1229">
        <f t="shared" si="43"/>
        <v>1.4</v>
      </c>
      <c r="K83" s="1229">
        <f t="shared" si="43"/>
        <v>2</v>
      </c>
      <c r="L83" s="1229">
        <f t="shared" si="43"/>
        <v>1.7</v>
      </c>
      <c r="M83" s="1229">
        <f t="shared" si="43"/>
        <v>0.2</v>
      </c>
      <c r="N83" s="1229">
        <f t="shared" si="43"/>
        <v>-1.9</v>
      </c>
      <c r="O83" s="1229">
        <f t="shared" si="43"/>
        <v>-1.1000000000000001</v>
      </c>
      <c r="P83" s="1229">
        <f t="shared" si="43"/>
        <v>0.6</v>
      </c>
      <c r="Q83" s="1229">
        <f t="shared" si="43"/>
        <v>0</v>
      </c>
      <c r="R83" s="1229">
        <f t="shared" si="43"/>
        <v>-1.8</v>
      </c>
      <c r="S83" s="1229">
        <f t="shared" si="43"/>
        <v>0.2</v>
      </c>
      <c r="T83" s="1229">
        <f t="shared" si="43"/>
        <v>-0.5</v>
      </c>
      <c r="U83" s="1229">
        <f t="shared" si="43"/>
        <v>1.5</v>
      </c>
      <c r="V83" s="1229">
        <f t="shared" si="43"/>
        <v>0.6</v>
      </c>
      <c r="W83" s="1229">
        <f t="shared" si="43"/>
        <v>-1</v>
      </c>
      <c r="X83" s="1229">
        <f t="shared" si="43"/>
        <v>-2</v>
      </c>
      <c r="Y83" s="1229">
        <f t="shared" si="43"/>
        <v>-3.4</v>
      </c>
      <c r="Z83" s="1229">
        <f t="shared" si="43"/>
        <v>1.9</v>
      </c>
      <c r="AA83" s="1229">
        <f t="shared" si="43"/>
        <v>0.5</v>
      </c>
      <c r="AB83" s="1229">
        <f t="shared" si="43"/>
        <v>-1</v>
      </c>
      <c r="AC83" s="1229">
        <f t="shared" si="43"/>
        <v>-0.4</v>
      </c>
      <c r="AD83" s="1229">
        <f t="shared" si="43"/>
        <v>-2.2000000000000002</v>
      </c>
      <c r="AE83" s="1229">
        <f t="shared" si="43"/>
        <v>-1</v>
      </c>
      <c r="AF83" s="1229">
        <f t="shared" si="43"/>
        <v>1.3</v>
      </c>
      <c r="AG83" s="1229">
        <f t="shared" si="43"/>
        <v>-0.1</v>
      </c>
      <c r="AH83" s="1229">
        <f t="shared" si="43"/>
        <v>0</v>
      </c>
      <c r="AI83" s="1229">
        <f t="shared" si="43"/>
        <v>-0.7</v>
      </c>
      <c r="AJ83" s="1458">
        <f t="shared" si="43"/>
        <v>-1.7</v>
      </c>
      <c r="AK83" s="1458">
        <f t="shared" si="43"/>
        <v>1.2</v>
      </c>
      <c r="AL83" s="1458">
        <f t="shared" si="43"/>
        <v>0.1</v>
      </c>
      <c r="AM83" s="1458">
        <f t="shared" si="43"/>
        <v>-2</v>
      </c>
      <c r="AN83" s="2628">
        <f t="shared" si="43"/>
        <v>-0.3</v>
      </c>
      <c r="AO83" s="2894"/>
      <c r="AP83" s="1209"/>
    </row>
    <row r="84" spans="1:42">
      <c r="A84" s="1209"/>
      <c r="B84" s="1248" t="s">
        <v>1025</v>
      </c>
      <c r="C84" s="1255" t="s">
        <v>569</v>
      </c>
      <c r="D84" s="1256" t="s">
        <v>996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33">
        <v>111.6</v>
      </c>
      <c r="AN84" s="1458">
        <v>108.4</v>
      </c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N85" si="44">ROUND((F84-E84)/E84*100,1)</f>
        <v>-0.1</v>
      </c>
      <c r="G85" s="1229">
        <f t="shared" si="44"/>
        <v>-6.4</v>
      </c>
      <c r="H85" s="1229">
        <f t="shared" si="44"/>
        <v>-14.6</v>
      </c>
      <c r="I85" s="1229">
        <f t="shared" si="44"/>
        <v>-11.2</v>
      </c>
      <c r="J85" s="1229">
        <f t="shared" si="44"/>
        <v>-2.1</v>
      </c>
      <c r="K85" s="1229">
        <f t="shared" si="44"/>
        <v>3.7</v>
      </c>
      <c r="L85" s="1229">
        <f t="shared" si="44"/>
        <v>7.2</v>
      </c>
      <c r="M85" s="1229">
        <f t="shared" si="44"/>
        <v>3</v>
      </c>
      <c r="N85" s="1229">
        <f t="shared" si="44"/>
        <v>-8.8000000000000007</v>
      </c>
      <c r="O85" s="1229">
        <f t="shared" si="44"/>
        <v>-1.4</v>
      </c>
      <c r="P85" s="1229">
        <f t="shared" si="44"/>
        <v>5.7</v>
      </c>
      <c r="Q85" s="1229">
        <f t="shared" si="44"/>
        <v>-3.7</v>
      </c>
      <c r="R85" s="1229">
        <f t="shared" si="44"/>
        <v>0.7</v>
      </c>
      <c r="S85" s="1229">
        <f t="shared" si="44"/>
        <v>5.9</v>
      </c>
      <c r="T85" s="1229">
        <f t="shared" si="44"/>
        <v>3.7</v>
      </c>
      <c r="U85" s="1229">
        <f t="shared" si="44"/>
        <v>0.3</v>
      </c>
      <c r="V85" s="1229">
        <f t="shared" si="44"/>
        <v>3.3</v>
      </c>
      <c r="W85" s="1229">
        <f t="shared" si="44"/>
        <v>1.6</v>
      </c>
      <c r="X85" s="1229">
        <f t="shared" si="44"/>
        <v>-3</v>
      </c>
      <c r="Y85" s="1229">
        <f t="shared" si="44"/>
        <v>-16.3</v>
      </c>
      <c r="Z85" s="1229">
        <f t="shared" si="44"/>
        <v>11.1</v>
      </c>
      <c r="AA85" s="1229">
        <f t="shared" si="44"/>
        <v>-0.3</v>
      </c>
      <c r="AB85" s="1229">
        <f t="shared" si="44"/>
        <v>1.1000000000000001</v>
      </c>
      <c r="AC85" s="1229">
        <f t="shared" si="44"/>
        <v>2.7</v>
      </c>
      <c r="AD85" s="1229">
        <f t="shared" si="44"/>
        <v>3.9</v>
      </c>
      <c r="AE85" s="1229">
        <f t="shared" si="44"/>
        <v>-1</v>
      </c>
      <c r="AF85" s="1229">
        <f t="shared" si="44"/>
        <v>-1.7</v>
      </c>
      <c r="AG85" s="1229">
        <f t="shared" si="44"/>
        <v>-0.3</v>
      </c>
      <c r="AH85" s="1229">
        <f t="shared" si="44"/>
        <v>-1.2</v>
      </c>
      <c r="AI85" s="1229">
        <f t="shared" si="44"/>
        <v>-0.9</v>
      </c>
      <c r="AJ85" s="1458">
        <f t="shared" si="44"/>
        <v>-13.1</v>
      </c>
      <c r="AK85" s="1252">
        <f t="shared" si="44"/>
        <v>7.4</v>
      </c>
      <c r="AL85" s="1252">
        <f t="shared" si="44"/>
        <v>5.2</v>
      </c>
      <c r="AM85" s="1252">
        <f t="shared" si="44"/>
        <v>-1.2</v>
      </c>
      <c r="AN85" s="1252">
        <f t="shared" si="44"/>
        <v>-2.9</v>
      </c>
      <c r="AO85" s="1267"/>
      <c r="AP85" s="1209"/>
    </row>
    <row r="86" spans="1:42">
      <c r="A86" s="1209"/>
      <c r="B86" s="1248" t="s">
        <v>1026</v>
      </c>
      <c r="C86" s="1228" t="s">
        <v>571</v>
      </c>
      <c r="D86" s="1256" t="s">
        <v>996</v>
      </c>
      <c r="E86" s="1253">
        <v>77.599999999999994</v>
      </c>
      <c r="F86" s="1253">
        <v>80.099999999999994</v>
      </c>
      <c r="G86" s="1253">
        <v>82.7</v>
      </c>
      <c r="H86" s="1253">
        <v>84.4</v>
      </c>
      <c r="I86" s="1253">
        <v>85.4</v>
      </c>
      <c r="J86" s="1253">
        <v>85.5</v>
      </c>
      <c r="K86" s="1253">
        <v>85</v>
      </c>
      <c r="L86" s="1253">
        <v>84.6</v>
      </c>
      <c r="M86" s="1253">
        <v>85.2</v>
      </c>
      <c r="N86" s="1253">
        <v>85.7</v>
      </c>
      <c r="O86" s="1253">
        <v>85.2</v>
      </c>
      <c r="P86" s="1253">
        <v>84.4</v>
      </c>
      <c r="Q86" s="1253">
        <v>83.7</v>
      </c>
      <c r="R86" s="1253">
        <v>82.6</v>
      </c>
      <c r="S86" s="1253">
        <v>81.8</v>
      </c>
      <c r="T86" s="1253">
        <v>82.2</v>
      </c>
      <c r="U86" s="1253">
        <v>82.9</v>
      </c>
      <c r="V86" s="1253">
        <v>83.7</v>
      </c>
      <c r="W86" s="1253">
        <v>86</v>
      </c>
      <c r="X86" s="1253">
        <v>88.8</v>
      </c>
      <c r="Y86" s="1253">
        <v>89.9</v>
      </c>
      <c r="Z86" s="1253">
        <v>90.1</v>
      </c>
      <c r="AA86" s="1253">
        <v>90.6</v>
      </c>
      <c r="AB86" s="1253">
        <v>90.8</v>
      </c>
      <c r="AC86" s="1253">
        <v>91.2</v>
      </c>
      <c r="AD86" s="1253">
        <v>92</v>
      </c>
      <c r="AE86" s="1253">
        <v>93</v>
      </c>
      <c r="AF86" s="1253">
        <v>93.9</v>
      </c>
      <c r="AG86" s="1253">
        <v>95.9</v>
      </c>
      <c r="AH86" s="1253">
        <v>97</v>
      </c>
      <c r="AI86" s="1253">
        <v>98.9</v>
      </c>
      <c r="AJ86" s="1253">
        <v>100</v>
      </c>
      <c r="AK86" s="1229">
        <v>100.3</v>
      </c>
      <c r="AL86" s="1229">
        <v>99.7</v>
      </c>
      <c r="AM86" s="1458">
        <v>100.4</v>
      </c>
      <c r="AN86" s="1458">
        <v>101.6</v>
      </c>
      <c r="AO86" s="1329"/>
      <c r="AP86" s="1233" t="s">
        <v>271</v>
      </c>
    </row>
    <row r="87" spans="1:42">
      <c r="A87" s="1209"/>
      <c r="B87" s="1248" t="s">
        <v>1027</v>
      </c>
      <c r="C87" s="1228"/>
      <c r="D87" s="1251" t="s">
        <v>577</v>
      </c>
      <c r="E87" s="1626" t="s">
        <v>579</v>
      </c>
      <c r="F87" s="1236">
        <f t="shared" ref="F87:AN87" si="45">ROUND((F86-E86)/E86*100,1)</f>
        <v>3.2</v>
      </c>
      <c r="G87" s="1236">
        <f t="shared" si="45"/>
        <v>3.2</v>
      </c>
      <c r="H87" s="1236">
        <f t="shared" si="45"/>
        <v>2.1</v>
      </c>
      <c r="I87" s="1236">
        <f t="shared" si="45"/>
        <v>1.2</v>
      </c>
      <c r="J87" s="1236">
        <f t="shared" si="45"/>
        <v>0.1</v>
      </c>
      <c r="K87" s="1236">
        <f t="shared" si="45"/>
        <v>-0.6</v>
      </c>
      <c r="L87" s="1236">
        <f t="shared" si="45"/>
        <v>-0.5</v>
      </c>
      <c r="M87" s="1236">
        <f t="shared" si="45"/>
        <v>0.7</v>
      </c>
      <c r="N87" s="1236">
        <f t="shared" si="45"/>
        <v>0.6</v>
      </c>
      <c r="O87" s="1236">
        <f t="shared" si="45"/>
        <v>-0.6</v>
      </c>
      <c r="P87" s="1236">
        <f t="shared" si="45"/>
        <v>-0.9</v>
      </c>
      <c r="Q87" s="1236">
        <f t="shared" si="45"/>
        <v>-0.8</v>
      </c>
      <c r="R87" s="1236">
        <f t="shared" si="45"/>
        <v>-1.3</v>
      </c>
      <c r="S87" s="1236">
        <f t="shared" si="45"/>
        <v>-1</v>
      </c>
      <c r="T87" s="1236">
        <f t="shared" si="45"/>
        <v>0.5</v>
      </c>
      <c r="U87" s="1236">
        <f t="shared" si="45"/>
        <v>0.9</v>
      </c>
      <c r="V87" s="1236">
        <f t="shared" si="45"/>
        <v>1</v>
      </c>
      <c r="W87" s="1236">
        <f t="shared" si="45"/>
        <v>2.7</v>
      </c>
      <c r="X87" s="1236">
        <f t="shared" si="45"/>
        <v>3.3</v>
      </c>
      <c r="Y87" s="1236">
        <f t="shared" si="45"/>
        <v>1.2</v>
      </c>
      <c r="Z87" s="1236">
        <f t="shared" si="45"/>
        <v>0.2</v>
      </c>
      <c r="AA87" s="1236">
        <f t="shared" si="45"/>
        <v>0.6</v>
      </c>
      <c r="AB87" s="1236">
        <f t="shared" si="45"/>
        <v>0.2</v>
      </c>
      <c r="AC87" s="1236">
        <f t="shared" si="45"/>
        <v>0.4</v>
      </c>
      <c r="AD87" s="1236">
        <f t="shared" si="45"/>
        <v>0.9</v>
      </c>
      <c r="AE87" s="1236">
        <f t="shared" si="45"/>
        <v>1.1000000000000001</v>
      </c>
      <c r="AF87" s="1236">
        <f t="shared" si="45"/>
        <v>1</v>
      </c>
      <c r="AG87" s="1236">
        <f t="shared" si="45"/>
        <v>2.1</v>
      </c>
      <c r="AH87" s="1236">
        <f t="shared" si="45"/>
        <v>1.1000000000000001</v>
      </c>
      <c r="AI87" s="1236">
        <f t="shared" si="45"/>
        <v>2</v>
      </c>
      <c r="AJ87" s="1252">
        <f t="shared" si="45"/>
        <v>1.1000000000000001</v>
      </c>
      <c r="AK87" s="1458">
        <f t="shared" si="45"/>
        <v>0.3</v>
      </c>
      <c r="AL87" s="1458">
        <f t="shared" si="45"/>
        <v>-0.6</v>
      </c>
      <c r="AM87" s="1252">
        <f t="shared" si="45"/>
        <v>0.7</v>
      </c>
      <c r="AN87" s="1252">
        <f t="shared" si="45"/>
        <v>1.2</v>
      </c>
      <c r="AO87" s="1267"/>
      <c r="AP87" s="1209"/>
    </row>
    <row r="88" spans="1:42">
      <c r="A88" s="1209"/>
      <c r="B88" s="1248"/>
      <c r="C88" s="1228" t="s">
        <v>572</v>
      </c>
      <c r="D88" s="1251" t="s">
        <v>1028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1124</v>
      </c>
      <c r="AP88" s="1209"/>
    </row>
    <row r="89" spans="1:42">
      <c r="A89" s="1209"/>
      <c r="B89" s="1248" t="s">
        <v>1030</v>
      </c>
      <c r="C89" s="1228" t="s">
        <v>573</v>
      </c>
      <c r="D89" s="1251" t="s">
        <v>1028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6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7">
        <v>3.4</v>
      </c>
      <c r="N90" s="1837">
        <v>4.0999999999999996</v>
      </c>
      <c r="O90" s="1837">
        <v>4.7</v>
      </c>
      <c r="P90" s="1837">
        <v>4.7</v>
      </c>
      <c r="Q90" s="1837">
        <v>5</v>
      </c>
      <c r="R90" s="1837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8">
        <v>4</v>
      </c>
      <c r="AD90" s="1838">
        <v>3.6</v>
      </c>
      <c r="AE90" s="1838">
        <v>3.4</v>
      </c>
      <c r="AF90" s="1838">
        <v>3.1</v>
      </c>
      <c r="AG90" s="1838">
        <v>2.8</v>
      </c>
      <c r="AH90" s="1838">
        <v>2.4</v>
      </c>
      <c r="AI90" s="1838">
        <v>2.4</v>
      </c>
      <c r="AJ90" s="1531">
        <v>2.8</v>
      </c>
      <c r="AK90" s="1609">
        <v>2.8</v>
      </c>
      <c r="AL90" s="1609">
        <v>2.6</v>
      </c>
      <c r="AM90" s="2634">
        <v>2.6</v>
      </c>
      <c r="AN90" s="1531">
        <v>2.5</v>
      </c>
      <c r="AO90" s="1839" t="s">
        <v>1107</v>
      </c>
      <c r="AP90" s="1209"/>
    </row>
    <row r="91" spans="1:42">
      <c r="A91" s="1209"/>
      <c r="B91" s="1576"/>
      <c r="C91" s="1840" t="s">
        <v>1125</v>
      </c>
      <c r="D91" s="1577" t="s">
        <v>1051</v>
      </c>
      <c r="E91" s="1841"/>
      <c r="F91" s="1842"/>
      <c r="G91" s="1842"/>
      <c r="H91" s="1842"/>
      <c r="I91" s="1842"/>
      <c r="J91" s="1842"/>
      <c r="K91" s="1842"/>
      <c r="L91" s="1842"/>
      <c r="M91" s="1842"/>
      <c r="N91" s="1842"/>
      <c r="O91" s="1842"/>
      <c r="P91" s="1842"/>
      <c r="Q91" s="1842"/>
      <c r="R91" s="1842"/>
      <c r="S91" s="1842"/>
      <c r="T91" s="1843"/>
      <c r="U91" s="1843"/>
      <c r="V91" s="1843"/>
      <c r="W91" s="1843"/>
      <c r="X91" s="1843"/>
      <c r="Y91" s="1843"/>
      <c r="Z91" s="1843"/>
      <c r="AA91" s="1843"/>
      <c r="AB91" s="1844">
        <v>100</v>
      </c>
      <c r="AC91" s="1845">
        <v>102.87122083333334</v>
      </c>
      <c r="AD91" s="1845">
        <v>101.77303000000001</v>
      </c>
      <c r="AE91" s="1845">
        <v>101.34519166666666</v>
      </c>
      <c r="AF91" s="1845">
        <v>100.57742</v>
      </c>
      <c r="AG91" s="1845">
        <v>101.7816325</v>
      </c>
      <c r="AH91" s="1845">
        <v>102.26316916666667</v>
      </c>
      <c r="AI91" s="1845">
        <v>101.32632333333332</v>
      </c>
      <c r="AJ91" s="1846">
        <v>95.347561666666664</v>
      </c>
      <c r="AK91" s="1846">
        <v>96.334573333333353</v>
      </c>
      <c r="AL91" s="1846">
        <v>99.010369166666692</v>
      </c>
      <c r="AM91" s="1531">
        <v>99.291701111111095</v>
      </c>
      <c r="AN91" s="2769">
        <v>99.824913333333328</v>
      </c>
      <c r="AO91" s="1847" t="s">
        <v>1052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N92" si="46">ROUND((AC91-AB91)/AB91*100,1)</f>
        <v>2.9</v>
      </c>
      <c r="AD92" s="1225">
        <f t="shared" si="46"/>
        <v>-1.1000000000000001</v>
      </c>
      <c r="AE92" s="1225">
        <f t="shared" si="46"/>
        <v>-0.4</v>
      </c>
      <c r="AF92" s="1225">
        <f t="shared" si="46"/>
        <v>-0.8</v>
      </c>
      <c r="AG92" s="1225">
        <f t="shared" si="46"/>
        <v>1.2</v>
      </c>
      <c r="AH92" s="1225">
        <f t="shared" si="46"/>
        <v>0.5</v>
      </c>
      <c r="AI92" s="1225">
        <f t="shared" si="46"/>
        <v>-0.9</v>
      </c>
      <c r="AJ92" s="1226">
        <f t="shared" si="46"/>
        <v>-5.9</v>
      </c>
      <c r="AK92" s="1511">
        <f t="shared" si="46"/>
        <v>1</v>
      </c>
      <c r="AL92" s="1511">
        <f t="shared" si="46"/>
        <v>2.8</v>
      </c>
      <c r="AM92" s="1226">
        <f t="shared" si="46"/>
        <v>0.3</v>
      </c>
      <c r="AN92" s="2768">
        <f t="shared" si="46"/>
        <v>0.5</v>
      </c>
      <c r="AO92" s="1333"/>
      <c r="AP92" s="1209"/>
    </row>
    <row r="93" spans="1:42">
      <c r="A93" s="1209"/>
      <c r="B93" s="1248"/>
      <c r="C93" s="1255" t="s">
        <v>677</v>
      </c>
      <c r="D93" s="1270" t="s">
        <v>1056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>
        <v>79.209800000000001</v>
      </c>
      <c r="AO93" s="1322" t="s">
        <v>1126</v>
      </c>
      <c r="AP93" s="1209"/>
    </row>
    <row r="94" spans="1:42">
      <c r="A94" s="1209"/>
      <c r="B94" s="1248" t="s">
        <v>1127</v>
      </c>
      <c r="C94" s="1234"/>
      <c r="D94" s="1251" t="s">
        <v>577</v>
      </c>
      <c r="E94" s="1636" t="s">
        <v>579</v>
      </c>
      <c r="F94" s="1225">
        <f t="shared" ref="F94:AN94" si="47">ROUND((F93-E93)/E93*100,1)</f>
        <v>2.7</v>
      </c>
      <c r="G94" s="1225">
        <f t="shared" si="47"/>
        <v>-19.7</v>
      </c>
      <c r="H94" s="1225">
        <f t="shared" si="47"/>
        <v>2.4</v>
      </c>
      <c r="I94" s="1225">
        <f t="shared" si="47"/>
        <v>5.9</v>
      </c>
      <c r="J94" s="1225">
        <f t="shared" si="47"/>
        <v>5.7</v>
      </c>
      <c r="K94" s="1225">
        <f t="shared" si="47"/>
        <v>-6.4</v>
      </c>
      <c r="L94" s="1225">
        <f t="shared" si="47"/>
        <v>11.8</v>
      </c>
      <c r="M94" s="1225">
        <f t="shared" si="47"/>
        <v>-15.6</v>
      </c>
      <c r="N94" s="1225">
        <f t="shared" si="47"/>
        <v>-13.6</v>
      </c>
      <c r="O94" s="1225">
        <f t="shared" si="47"/>
        <v>1.4</v>
      </c>
      <c r="P94" s="1225">
        <f t="shared" si="47"/>
        <v>1.3</v>
      </c>
      <c r="Q94" s="1225">
        <f t="shared" si="47"/>
        <v>-4.5999999999999996</v>
      </c>
      <c r="R94" s="1225">
        <f t="shared" si="47"/>
        <v>-1.9</v>
      </c>
      <c r="S94" s="1225">
        <f t="shared" si="47"/>
        <v>0.8</v>
      </c>
      <c r="T94" s="1225">
        <f t="shared" si="47"/>
        <v>2.5</v>
      </c>
      <c r="U94" s="1225">
        <f t="shared" si="47"/>
        <v>4</v>
      </c>
      <c r="V94" s="1225">
        <f t="shared" si="47"/>
        <v>4.4000000000000004</v>
      </c>
      <c r="W94" s="1225">
        <f t="shared" si="47"/>
        <v>-17.8</v>
      </c>
      <c r="X94" s="1225">
        <f t="shared" si="47"/>
        <v>3.1</v>
      </c>
      <c r="Y94" s="1225">
        <f t="shared" si="47"/>
        <v>-27.9</v>
      </c>
      <c r="Z94" s="1225">
        <f t="shared" si="47"/>
        <v>3.1</v>
      </c>
      <c r="AA94" s="1225">
        <f t="shared" si="47"/>
        <v>2.6</v>
      </c>
      <c r="AB94" s="1225">
        <f t="shared" si="47"/>
        <v>5.8</v>
      </c>
      <c r="AC94" s="1225">
        <f t="shared" si="47"/>
        <v>11</v>
      </c>
      <c r="AD94" s="1225">
        <f t="shared" si="47"/>
        <v>-9</v>
      </c>
      <c r="AE94" s="1225">
        <f t="shared" si="47"/>
        <v>1.9</v>
      </c>
      <c r="AF94" s="1225">
        <f t="shared" si="47"/>
        <v>6.4</v>
      </c>
      <c r="AG94" s="1225">
        <f t="shared" si="47"/>
        <v>-0.3</v>
      </c>
      <c r="AH94" s="1225">
        <f t="shared" si="47"/>
        <v>-2.2999999999999998</v>
      </c>
      <c r="AI94" s="1225">
        <f t="shared" si="47"/>
        <v>-4</v>
      </c>
      <c r="AJ94" s="1226">
        <f t="shared" si="47"/>
        <v>-9.9</v>
      </c>
      <c r="AK94" s="1226">
        <f t="shared" si="47"/>
        <v>5</v>
      </c>
      <c r="AL94" s="1226">
        <f t="shared" si="47"/>
        <v>0.4</v>
      </c>
      <c r="AM94" s="1226">
        <f t="shared" si="47"/>
        <v>-4.5999999999999996</v>
      </c>
      <c r="AN94" s="1226">
        <f t="shared" si="47"/>
        <v>-3.4</v>
      </c>
      <c r="AO94" s="1267"/>
      <c r="AP94" s="1209"/>
    </row>
    <row r="95" spans="1:42">
      <c r="A95" s="1209"/>
      <c r="B95" s="1248" t="s">
        <v>1058</v>
      </c>
      <c r="C95" s="1228" t="s">
        <v>672</v>
      </c>
      <c r="D95" s="1273" t="s">
        <v>1128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>
        <v>102.739329</v>
      </c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N96" si="48">ROUND((F95-E95)/E95*100,1)</f>
        <v>5.3</v>
      </c>
      <c r="G96" s="1225">
        <f t="shared" si="48"/>
        <v>-11</v>
      </c>
      <c r="H96" s="1225">
        <f t="shared" si="48"/>
        <v>-2.2000000000000002</v>
      </c>
      <c r="I96" s="1225">
        <f t="shared" si="48"/>
        <v>-6.5</v>
      </c>
      <c r="J96" s="1225">
        <f t="shared" si="48"/>
        <v>3.2</v>
      </c>
      <c r="K96" s="1225">
        <f t="shared" si="48"/>
        <v>-4.2</v>
      </c>
      <c r="L96" s="1225">
        <f t="shared" si="48"/>
        <v>13.9</v>
      </c>
      <c r="M96" s="1225">
        <f t="shared" si="48"/>
        <v>-12.3</v>
      </c>
      <c r="N96" s="1225">
        <f t="shared" si="48"/>
        <v>-14</v>
      </c>
      <c r="O96" s="1225">
        <f t="shared" si="48"/>
        <v>-0.9</v>
      </c>
      <c r="P96" s="1225">
        <f t="shared" si="48"/>
        <v>3.1</v>
      </c>
      <c r="Q96" s="1225">
        <f t="shared" si="48"/>
        <v>-9.6</v>
      </c>
      <c r="R96" s="1225">
        <f t="shared" si="48"/>
        <v>-4.8</v>
      </c>
      <c r="S96" s="1225">
        <f t="shared" si="48"/>
        <v>0.4</v>
      </c>
      <c r="T96" s="1225">
        <f t="shared" si="48"/>
        <v>4.9000000000000004</v>
      </c>
      <c r="U96" s="1225">
        <f t="shared" si="48"/>
        <v>2.5</v>
      </c>
      <c r="V96" s="1225">
        <f t="shared" si="48"/>
        <v>1.5</v>
      </c>
      <c r="W96" s="1225">
        <f t="shared" si="48"/>
        <v>-14.8</v>
      </c>
      <c r="X96" s="1225">
        <f t="shared" si="48"/>
        <v>-2.2000000000000002</v>
      </c>
      <c r="Y96" s="1225">
        <f t="shared" si="48"/>
        <v>-26.6</v>
      </c>
      <c r="Z96" s="1225">
        <f t="shared" si="48"/>
        <v>5.2</v>
      </c>
      <c r="AA96" s="1225">
        <f t="shared" si="48"/>
        <v>4.2</v>
      </c>
      <c r="AB96" s="1225">
        <f t="shared" si="48"/>
        <v>4.8</v>
      </c>
      <c r="AC96" s="1225">
        <f t="shared" si="48"/>
        <v>11.5</v>
      </c>
      <c r="AD96" s="1225">
        <f t="shared" si="48"/>
        <v>-9.4</v>
      </c>
      <c r="AE96" s="1225">
        <f t="shared" si="48"/>
        <v>-3.4</v>
      </c>
      <c r="AF96" s="1225">
        <f t="shared" si="48"/>
        <v>2.7</v>
      </c>
      <c r="AG96" s="1225">
        <f t="shared" si="48"/>
        <v>1.3</v>
      </c>
      <c r="AH96" s="1225">
        <f t="shared" si="48"/>
        <v>-2.6</v>
      </c>
      <c r="AI96" s="1225">
        <f t="shared" si="48"/>
        <v>-2.7</v>
      </c>
      <c r="AJ96" s="1226">
        <f t="shared" si="48"/>
        <v>-10.8</v>
      </c>
      <c r="AK96" s="1511">
        <f t="shared" si="48"/>
        <v>7.5</v>
      </c>
      <c r="AL96" s="1511">
        <f t="shared" si="48"/>
        <v>-2.2999999999999998</v>
      </c>
      <c r="AM96" s="1226">
        <f t="shared" si="48"/>
        <v>-6.9</v>
      </c>
      <c r="AN96" s="1226">
        <f t="shared" si="48"/>
        <v>-7.6</v>
      </c>
      <c r="AO96" s="1264"/>
      <c r="AP96" s="1209"/>
    </row>
    <row r="97" spans="1:43">
      <c r="A97" s="1209"/>
      <c r="B97" s="1248" t="s">
        <v>1060</v>
      </c>
      <c r="C97" s="1255" t="s">
        <v>1061</v>
      </c>
      <c r="D97" s="1256" t="s">
        <v>1129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>
        <v>2863.6260000000002</v>
      </c>
      <c r="AO97" s="1276" t="s">
        <v>1063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N98" si="49">ROUND((F97-E97)/E97*100,1)</f>
        <v>7.4</v>
      </c>
      <c r="G98" s="1539">
        <f t="shared" si="49"/>
        <v>-3.9</v>
      </c>
      <c r="H98" s="1539">
        <f t="shared" si="49"/>
        <v>-7.2</v>
      </c>
      <c r="I98" s="1539">
        <f t="shared" si="49"/>
        <v>-8.4</v>
      </c>
      <c r="J98" s="1539">
        <f t="shared" si="49"/>
        <v>0.5</v>
      </c>
      <c r="K98" s="1539">
        <f t="shared" si="49"/>
        <v>4.8</v>
      </c>
      <c r="L98" s="1539">
        <f t="shared" si="49"/>
        <v>4.4000000000000004</v>
      </c>
      <c r="M98" s="1539">
        <f t="shared" si="49"/>
        <v>-4.9000000000000004</v>
      </c>
      <c r="N98" s="1539">
        <f t="shared" si="49"/>
        <v>-15.2</v>
      </c>
      <c r="O98" s="1539">
        <f t="shared" si="49"/>
        <v>-8</v>
      </c>
      <c r="P98" s="1539">
        <f t="shared" si="49"/>
        <v>2.7</v>
      </c>
      <c r="Q98" s="1539">
        <f t="shared" si="49"/>
        <v>-0.9</v>
      </c>
      <c r="R98" s="1539">
        <f t="shared" si="49"/>
        <v>-2.2999999999999998</v>
      </c>
      <c r="S98" s="1539">
        <f t="shared" si="49"/>
        <v>1.5</v>
      </c>
      <c r="T98" s="1539">
        <f t="shared" si="49"/>
        <v>-1.6</v>
      </c>
      <c r="U98" s="1539">
        <f t="shared" si="49"/>
        <v>-0.9</v>
      </c>
      <c r="V98" s="1539">
        <f t="shared" si="49"/>
        <v>-5.4</v>
      </c>
      <c r="W98" s="1539">
        <f t="shared" si="49"/>
        <v>-7.6</v>
      </c>
      <c r="X98" s="1539">
        <f t="shared" si="49"/>
        <v>-6.5</v>
      </c>
      <c r="Y98" s="1539">
        <f t="shared" si="49"/>
        <v>-9.1</v>
      </c>
      <c r="Z98" s="1539">
        <f t="shared" si="49"/>
        <v>10.6</v>
      </c>
      <c r="AA98" s="1539">
        <f t="shared" si="49"/>
        <v>-16.7</v>
      </c>
      <c r="AB98" s="1539">
        <f t="shared" si="49"/>
        <v>26.1</v>
      </c>
      <c r="AC98" s="1539">
        <f t="shared" si="49"/>
        <v>-3.8</v>
      </c>
      <c r="AD98" s="1539">
        <f t="shared" si="49"/>
        <v>0.8</v>
      </c>
      <c r="AE98" s="1539">
        <f t="shared" si="49"/>
        <v>-4.2</v>
      </c>
      <c r="AF98" s="1539">
        <f t="shared" si="49"/>
        <v>3</v>
      </c>
      <c r="AG98" s="1539">
        <f t="shared" si="49"/>
        <v>4.5</v>
      </c>
      <c r="AH98" s="1539">
        <f t="shared" si="49"/>
        <v>-1.3</v>
      </c>
      <c r="AI98" s="1539">
        <f t="shared" si="49"/>
        <v>-1.9</v>
      </c>
      <c r="AJ98" s="1511">
        <f t="shared" si="49"/>
        <v>-12.3</v>
      </c>
      <c r="AK98" s="1226">
        <f t="shared" si="49"/>
        <v>-2.9</v>
      </c>
      <c r="AL98" s="1226">
        <f t="shared" si="49"/>
        <v>-8.3000000000000007</v>
      </c>
      <c r="AM98" s="1226">
        <f t="shared" si="49"/>
        <v>18.399999999999999</v>
      </c>
      <c r="AN98" s="1226">
        <f t="shared" si="49"/>
        <v>-5.6</v>
      </c>
      <c r="AO98" s="1544" t="s">
        <v>1065</v>
      </c>
      <c r="AP98" s="1209"/>
    </row>
    <row r="99" spans="1:43">
      <c r="A99" s="1209"/>
      <c r="B99" s="1248" t="s">
        <v>1064</v>
      </c>
      <c r="C99" s="1228" t="s">
        <v>1215</v>
      </c>
      <c r="D99" s="1337" t="s">
        <v>1130</v>
      </c>
      <c r="E99" s="1640">
        <f t="shared" ref="E99:AN99" si="50">E165/1000</f>
        <v>19376.277999999998</v>
      </c>
      <c r="F99" s="1640">
        <f t="shared" si="50"/>
        <v>20941.933000000001</v>
      </c>
      <c r="G99" s="1640">
        <f t="shared" si="50"/>
        <v>22164.196</v>
      </c>
      <c r="H99" s="1640">
        <f t="shared" si="50"/>
        <v>22203.843000000001</v>
      </c>
      <c r="I99" s="1640">
        <f t="shared" si="50"/>
        <v>21489.741999999998</v>
      </c>
      <c r="J99" s="1640">
        <f t="shared" si="50"/>
        <v>21792.815999999999</v>
      </c>
      <c r="K99" s="1640">
        <f t="shared" si="50"/>
        <v>22339.760999999999</v>
      </c>
      <c r="L99" s="1640">
        <f t="shared" si="50"/>
        <v>22976.16</v>
      </c>
      <c r="M99" s="1640">
        <f t="shared" si="50"/>
        <v>23412.935000000001</v>
      </c>
      <c r="N99" s="1640">
        <f t="shared" si="50"/>
        <v>23248.455999999998</v>
      </c>
      <c r="O99" s="1640">
        <f t="shared" si="50"/>
        <v>23124.402999999998</v>
      </c>
      <c r="P99" s="1640">
        <f t="shared" si="50"/>
        <v>22633.879000000001</v>
      </c>
      <c r="Q99" s="1640">
        <f t="shared" si="50"/>
        <v>22340.865000000002</v>
      </c>
      <c r="R99" s="1640">
        <f t="shared" si="50"/>
        <v>22032.84</v>
      </c>
      <c r="S99" s="1640">
        <f t="shared" si="50"/>
        <v>21759.254000000001</v>
      </c>
      <c r="T99" s="1640">
        <f t="shared" si="50"/>
        <v>21467.233</v>
      </c>
      <c r="U99" s="1640">
        <f t="shared" si="50"/>
        <v>21328.350999999999</v>
      </c>
      <c r="V99" s="1640">
        <f t="shared" si="50"/>
        <v>21144.974999999999</v>
      </c>
      <c r="W99" s="1640">
        <f t="shared" si="50"/>
        <v>21198.775000000001</v>
      </c>
      <c r="X99" s="1640">
        <f t="shared" si="50"/>
        <v>20951.099999999999</v>
      </c>
      <c r="Y99" s="1640">
        <f t="shared" si="50"/>
        <v>19775.776999999998</v>
      </c>
      <c r="Z99" s="1640">
        <f t="shared" si="50"/>
        <v>19579.062999999998</v>
      </c>
      <c r="AA99" s="1640">
        <f t="shared" si="50"/>
        <v>19593.278999999999</v>
      </c>
      <c r="AB99" s="1640">
        <f t="shared" si="50"/>
        <v>19591.627</v>
      </c>
      <c r="AC99" s="1640">
        <f t="shared" si="50"/>
        <v>19777.406999999999</v>
      </c>
      <c r="AD99" s="1640">
        <f t="shared" si="50"/>
        <v>20197.310000000001</v>
      </c>
      <c r="AE99" s="1640">
        <f t="shared" si="50"/>
        <v>20049.078000000001</v>
      </c>
      <c r="AF99" s="1640">
        <f t="shared" si="50"/>
        <v>19597.852999999999</v>
      </c>
      <c r="AG99" s="1640">
        <f t="shared" si="50"/>
        <v>19602.508000000002</v>
      </c>
      <c r="AH99" s="1640">
        <f t="shared" si="50"/>
        <v>19604.355</v>
      </c>
      <c r="AI99" s="1640">
        <f t="shared" si="50"/>
        <v>19396.177</v>
      </c>
      <c r="AJ99" s="1640">
        <f t="shared" si="50"/>
        <v>19504.951000000001</v>
      </c>
      <c r="AK99" s="1643">
        <f t="shared" si="50"/>
        <v>19907.135999999999</v>
      </c>
      <c r="AL99" s="1643">
        <f t="shared" si="50"/>
        <v>20660.329000000002</v>
      </c>
      <c r="AM99" s="1643">
        <f t="shared" si="50"/>
        <v>21604.941999999999</v>
      </c>
      <c r="AN99" s="1643">
        <f t="shared" si="50"/>
        <v>22406.481</v>
      </c>
      <c r="AO99" s="1575" t="s">
        <v>1066</v>
      </c>
      <c r="AP99" s="1209" t="s">
        <v>271</v>
      </c>
    </row>
    <row r="100" spans="1:43" ht="13.5" thickBot="1">
      <c r="A100" s="1209"/>
      <c r="B100" s="1330"/>
      <c r="C100" s="1338"/>
      <c r="D100" s="1848" t="s">
        <v>577</v>
      </c>
      <c r="E100" s="1849" t="s">
        <v>579</v>
      </c>
      <c r="F100" s="1339">
        <f t="shared" ref="F100:AN100" si="51">ROUND((F99-E99)/E99*100,1)</f>
        <v>8.1</v>
      </c>
      <c r="G100" s="1339">
        <f t="shared" si="51"/>
        <v>5.8</v>
      </c>
      <c r="H100" s="1339">
        <f t="shared" si="51"/>
        <v>0.2</v>
      </c>
      <c r="I100" s="1339">
        <f t="shared" si="51"/>
        <v>-3.2</v>
      </c>
      <c r="J100" s="1339">
        <f t="shared" si="51"/>
        <v>1.4</v>
      </c>
      <c r="K100" s="1339">
        <f t="shared" si="51"/>
        <v>2.5</v>
      </c>
      <c r="L100" s="1339">
        <f t="shared" si="51"/>
        <v>2.8</v>
      </c>
      <c r="M100" s="1339">
        <f t="shared" si="51"/>
        <v>1.9</v>
      </c>
      <c r="N100" s="1339">
        <f t="shared" si="51"/>
        <v>-0.7</v>
      </c>
      <c r="O100" s="1339">
        <f t="shared" si="51"/>
        <v>-0.5</v>
      </c>
      <c r="P100" s="1339">
        <f t="shared" si="51"/>
        <v>-2.1</v>
      </c>
      <c r="Q100" s="1339">
        <f t="shared" si="51"/>
        <v>-1.3</v>
      </c>
      <c r="R100" s="1339">
        <f t="shared" si="51"/>
        <v>-1.4</v>
      </c>
      <c r="S100" s="1339">
        <f t="shared" si="51"/>
        <v>-1.2</v>
      </c>
      <c r="T100" s="1339">
        <f t="shared" si="51"/>
        <v>-1.3</v>
      </c>
      <c r="U100" s="1339">
        <f t="shared" si="51"/>
        <v>-0.6</v>
      </c>
      <c r="V100" s="1339">
        <f t="shared" si="51"/>
        <v>-0.9</v>
      </c>
      <c r="W100" s="1339">
        <f t="shared" si="51"/>
        <v>0.3</v>
      </c>
      <c r="X100" s="1339">
        <f t="shared" si="51"/>
        <v>-1.2</v>
      </c>
      <c r="Y100" s="1339">
        <f t="shared" si="51"/>
        <v>-5.6</v>
      </c>
      <c r="Z100" s="1339">
        <f t="shared" si="51"/>
        <v>-1</v>
      </c>
      <c r="AA100" s="1339">
        <f t="shared" si="51"/>
        <v>0.1</v>
      </c>
      <c r="AB100" s="1339">
        <f t="shared" si="51"/>
        <v>0</v>
      </c>
      <c r="AC100" s="1339">
        <f t="shared" si="51"/>
        <v>0.9</v>
      </c>
      <c r="AD100" s="1339">
        <f t="shared" si="51"/>
        <v>2.1</v>
      </c>
      <c r="AE100" s="1339">
        <f t="shared" si="51"/>
        <v>-0.7</v>
      </c>
      <c r="AF100" s="1339">
        <f t="shared" si="51"/>
        <v>-2.2999999999999998</v>
      </c>
      <c r="AG100" s="1339">
        <f t="shared" si="51"/>
        <v>0</v>
      </c>
      <c r="AH100" s="1339">
        <f t="shared" si="51"/>
        <v>0</v>
      </c>
      <c r="AI100" s="1339">
        <f t="shared" si="51"/>
        <v>-1.1000000000000001</v>
      </c>
      <c r="AJ100" s="1340">
        <f t="shared" si="51"/>
        <v>0.6</v>
      </c>
      <c r="AK100" s="1340">
        <f t="shared" si="51"/>
        <v>2.1</v>
      </c>
      <c r="AL100" s="1340">
        <f t="shared" si="51"/>
        <v>3.8</v>
      </c>
      <c r="AM100" s="1340">
        <f t="shared" si="51"/>
        <v>4.5999999999999996</v>
      </c>
      <c r="AN100" s="1340">
        <f t="shared" si="51"/>
        <v>3.7</v>
      </c>
      <c r="AO100" s="1850" t="s">
        <v>97</v>
      </c>
      <c r="AP100" s="1209"/>
      <c r="AQ100" s="327" t="s">
        <v>521</v>
      </c>
    </row>
    <row r="101" spans="1:43">
      <c r="A101" s="1209"/>
      <c r="B101" s="1248" t="s">
        <v>1067</v>
      </c>
      <c r="C101" s="1255" t="s">
        <v>1068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1">
        <v>1008730.049</v>
      </c>
      <c r="AN101" s="1851">
        <v>1070912.8500000001</v>
      </c>
      <c r="AO101" s="1283" t="s">
        <v>1069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N102" si="52">ROUND((G101-F101)/F101*100,1)</f>
        <v>2.2000000000000002</v>
      </c>
      <c r="H102" s="1225">
        <f t="shared" si="52"/>
        <v>1.5</v>
      </c>
      <c r="I102" s="1225">
        <f t="shared" si="52"/>
        <v>-6.5</v>
      </c>
      <c r="J102" s="1225">
        <f t="shared" si="52"/>
        <v>0.7</v>
      </c>
      <c r="K102" s="1225">
        <f t="shared" si="52"/>
        <v>2.6</v>
      </c>
      <c r="L102" s="1225">
        <f t="shared" si="52"/>
        <v>7.7</v>
      </c>
      <c r="M102" s="1225">
        <f t="shared" si="52"/>
        <v>13.9</v>
      </c>
      <c r="N102" s="1225">
        <f t="shared" si="52"/>
        <v>-0.6</v>
      </c>
      <c r="O102" s="1225">
        <f t="shared" si="52"/>
        <v>-6.1</v>
      </c>
      <c r="P102" s="1225">
        <f t="shared" si="52"/>
        <v>8.6</v>
      </c>
      <c r="Q102" s="1225">
        <f t="shared" si="52"/>
        <v>-5.2</v>
      </c>
      <c r="R102" s="1225">
        <f t="shared" si="52"/>
        <v>6.4</v>
      </c>
      <c r="S102" s="1225">
        <f t="shared" si="52"/>
        <v>4.7</v>
      </c>
      <c r="T102" s="1225">
        <f t="shared" si="52"/>
        <v>12.1</v>
      </c>
      <c r="U102" s="1225">
        <f t="shared" si="52"/>
        <v>7.3</v>
      </c>
      <c r="V102" s="1225">
        <f t="shared" si="52"/>
        <v>14.6</v>
      </c>
      <c r="W102" s="1225">
        <f t="shared" si="52"/>
        <v>11.5</v>
      </c>
      <c r="X102" s="1225">
        <f t="shared" si="52"/>
        <v>-3.5</v>
      </c>
      <c r="Y102" s="1225">
        <f t="shared" si="52"/>
        <v>-33.1</v>
      </c>
      <c r="Z102" s="1225">
        <f t="shared" si="52"/>
        <v>24.4</v>
      </c>
      <c r="AA102" s="1225">
        <f t="shared" si="52"/>
        <v>-2.7</v>
      </c>
      <c r="AB102" s="1225">
        <f t="shared" si="52"/>
        <v>-2.7</v>
      </c>
      <c r="AC102" s="1225">
        <f t="shared" si="52"/>
        <v>9.5</v>
      </c>
      <c r="AD102" s="1225">
        <f t="shared" si="52"/>
        <v>4.8</v>
      </c>
      <c r="AE102" s="1225">
        <f t="shared" si="52"/>
        <v>3.4</v>
      </c>
      <c r="AF102" s="1225">
        <f t="shared" si="52"/>
        <v>-7.4</v>
      </c>
      <c r="AG102" s="1225">
        <f t="shared" si="52"/>
        <v>11.8</v>
      </c>
      <c r="AH102" s="1225">
        <f t="shared" si="52"/>
        <v>4.0999999999999996</v>
      </c>
      <c r="AI102" s="1225">
        <f t="shared" si="52"/>
        <v>-5.6</v>
      </c>
      <c r="AJ102" s="1226">
        <f t="shared" si="52"/>
        <v>-11.1</v>
      </c>
      <c r="AK102" s="1511">
        <f t="shared" si="52"/>
        <v>21.5</v>
      </c>
      <c r="AL102" s="1226">
        <f t="shared" si="52"/>
        <v>18.2</v>
      </c>
      <c r="AM102" s="1226">
        <f t="shared" si="52"/>
        <v>2.7</v>
      </c>
      <c r="AN102" s="1226">
        <f t="shared" si="52"/>
        <v>6.2</v>
      </c>
      <c r="AO102" s="1254" t="s">
        <v>97</v>
      </c>
      <c r="AP102" s="1209"/>
    </row>
    <row r="103" spans="1:43">
      <c r="A103" s="1209"/>
      <c r="B103" s="1248" t="s">
        <v>1070</v>
      </c>
      <c r="C103" s="1255" t="s">
        <v>1071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1">
        <v>1185031.53</v>
      </c>
      <c r="AM103" s="1851">
        <v>1103951.19</v>
      </c>
      <c r="AN103" s="1851">
        <v>1124238.44</v>
      </c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N104" si="53">ROUND((G103-F103)/F103*100,1)</f>
        <v>-5.8</v>
      </c>
      <c r="H104" s="1539">
        <f t="shared" si="53"/>
        <v>-7.4</v>
      </c>
      <c r="I104" s="1539">
        <f t="shared" si="53"/>
        <v>-9.1</v>
      </c>
      <c r="J104" s="1539">
        <f t="shared" si="53"/>
        <v>4.8</v>
      </c>
      <c r="K104" s="1539">
        <f t="shared" si="53"/>
        <v>12.3</v>
      </c>
      <c r="L104" s="1539">
        <f t="shared" si="53"/>
        <v>20.399999999999999</v>
      </c>
      <c r="M104" s="1539">
        <f t="shared" si="53"/>
        <v>7.8</v>
      </c>
      <c r="N104" s="1539">
        <f t="shared" si="53"/>
        <v>-10.5</v>
      </c>
      <c r="O104" s="1539">
        <f t="shared" si="53"/>
        <v>-3.8</v>
      </c>
      <c r="P104" s="1539">
        <f t="shared" si="53"/>
        <v>16.100000000000001</v>
      </c>
      <c r="Q104" s="1539">
        <f t="shared" si="53"/>
        <v>3.6</v>
      </c>
      <c r="R104" s="1539">
        <f t="shared" si="53"/>
        <v>-0.4</v>
      </c>
      <c r="S104" s="1539">
        <f t="shared" si="53"/>
        <v>5.0999999999999996</v>
      </c>
      <c r="T104" s="1539">
        <f t="shared" si="53"/>
        <v>10.9</v>
      </c>
      <c r="U104" s="1539">
        <f t="shared" si="53"/>
        <v>15.7</v>
      </c>
      <c r="V104" s="1539">
        <f t="shared" si="53"/>
        <v>18.3</v>
      </c>
      <c r="W104" s="1539">
        <f t="shared" si="53"/>
        <v>8.6</v>
      </c>
      <c r="X104" s="1539">
        <f t="shared" si="53"/>
        <v>8</v>
      </c>
      <c r="Y104" s="1539">
        <f t="shared" si="53"/>
        <v>-34.799999999999997</v>
      </c>
      <c r="Z104" s="1539">
        <f t="shared" si="53"/>
        <v>18</v>
      </c>
      <c r="AA104" s="1539">
        <f t="shared" si="53"/>
        <v>12.1</v>
      </c>
      <c r="AB104" s="1539">
        <f t="shared" si="53"/>
        <v>3.8</v>
      </c>
      <c r="AC104" s="1539">
        <f t="shared" si="53"/>
        <v>14.9</v>
      </c>
      <c r="AD104" s="1539">
        <f t="shared" si="53"/>
        <v>5.7</v>
      </c>
      <c r="AE104" s="1539">
        <f t="shared" si="53"/>
        <v>-8.6999999999999993</v>
      </c>
      <c r="AF104" s="1539">
        <f t="shared" si="53"/>
        <v>-15.8</v>
      </c>
      <c r="AG104" s="1539">
        <f t="shared" si="53"/>
        <v>14.1</v>
      </c>
      <c r="AH104" s="1539">
        <f t="shared" si="53"/>
        <v>9.6999999999999993</v>
      </c>
      <c r="AI104" s="1539">
        <f t="shared" si="53"/>
        <v>-5</v>
      </c>
      <c r="AJ104" s="1511">
        <f t="shared" si="53"/>
        <v>-13.5</v>
      </c>
      <c r="AK104" s="1511">
        <f t="shared" si="53"/>
        <v>26.3</v>
      </c>
      <c r="AL104" s="1511">
        <f t="shared" si="53"/>
        <v>38</v>
      </c>
      <c r="AM104" s="1340">
        <f t="shared" si="53"/>
        <v>-6.8</v>
      </c>
      <c r="AN104" s="1340">
        <f t="shared" si="53"/>
        <v>1.8</v>
      </c>
      <c r="AO104" s="1546"/>
      <c r="AP104" s="1209"/>
      <c r="AQ104" s="327">
        <v>110</v>
      </c>
    </row>
    <row r="105" spans="1:43">
      <c r="A105" s="1209"/>
      <c r="B105" s="1852" t="s">
        <v>1041</v>
      </c>
      <c r="C105" s="1853" t="s">
        <v>1042</v>
      </c>
      <c r="D105" s="1854" t="s">
        <v>1043</v>
      </c>
      <c r="E105" s="1855">
        <v>7234</v>
      </c>
      <c r="F105" s="1856">
        <v>6468</v>
      </c>
      <c r="G105" s="1856">
        <v>10723</v>
      </c>
      <c r="H105" s="1856">
        <v>14069</v>
      </c>
      <c r="I105" s="1856">
        <v>14564</v>
      </c>
      <c r="J105" s="1856">
        <v>14061</v>
      </c>
      <c r="K105" s="1856">
        <v>15108</v>
      </c>
      <c r="L105" s="1856">
        <v>14834</v>
      </c>
      <c r="M105" s="1856">
        <v>16464</v>
      </c>
      <c r="N105" s="1857">
        <v>18988</v>
      </c>
      <c r="O105" s="1857">
        <v>15352</v>
      </c>
      <c r="P105" s="1857">
        <v>18769</v>
      </c>
      <c r="Q105" s="1856">
        <v>19164</v>
      </c>
      <c r="R105" s="1856">
        <v>19087</v>
      </c>
      <c r="S105" s="1856">
        <v>16255</v>
      </c>
      <c r="T105" s="1856">
        <v>13679</v>
      </c>
      <c r="U105" s="1856">
        <v>12998</v>
      </c>
      <c r="V105" s="1856">
        <v>13245</v>
      </c>
      <c r="W105" s="1856">
        <v>14091</v>
      </c>
      <c r="X105" s="1856">
        <v>15646</v>
      </c>
      <c r="Y105" s="1856">
        <v>15480</v>
      </c>
      <c r="Z105" s="1856">
        <v>13321</v>
      </c>
      <c r="AA105" s="1856">
        <v>12734</v>
      </c>
      <c r="AB105" s="1858">
        <v>12124</v>
      </c>
      <c r="AC105" s="1858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59">
        <v>7773</v>
      </c>
      <c r="AK105" s="1859">
        <v>6030</v>
      </c>
      <c r="AL105" s="1859">
        <v>6428</v>
      </c>
      <c r="AM105" s="1537">
        <v>8690</v>
      </c>
      <c r="AN105" s="1859">
        <v>10006</v>
      </c>
      <c r="AO105" s="1860" t="s">
        <v>1044</v>
      </c>
      <c r="AP105" s="1209"/>
    </row>
    <row r="106" spans="1:43" ht="13.5" thickBot="1">
      <c r="A106" s="1209"/>
      <c r="B106" s="2262" t="s">
        <v>1045</v>
      </c>
      <c r="C106" s="1342"/>
      <c r="D106" s="1343" t="s">
        <v>577</v>
      </c>
      <c r="E106" s="1644" t="s">
        <v>579</v>
      </c>
      <c r="F106" s="1339">
        <f t="shared" ref="F106:AN106" si="54">ROUND((F105-E105)/E105*100,1)</f>
        <v>-10.6</v>
      </c>
      <c r="G106" s="1339">
        <f t="shared" si="54"/>
        <v>65.8</v>
      </c>
      <c r="H106" s="1339">
        <f t="shared" si="54"/>
        <v>31.2</v>
      </c>
      <c r="I106" s="1339">
        <f t="shared" si="54"/>
        <v>3.5</v>
      </c>
      <c r="J106" s="1339">
        <f t="shared" si="54"/>
        <v>-3.5</v>
      </c>
      <c r="K106" s="1339">
        <f t="shared" si="54"/>
        <v>7.4</v>
      </c>
      <c r="L106" s="1339">
        <f t="shared" si="54"/>
        <v>-1.8</v>
      </c>
      <c r="M106" s="1339">
        <f t="shared" si="54"/>
        <v>11</v>
      </c>
      <c r="N106" s="1339">
        <f t="shared" si="54"/>
        <v>15.3</v>
      </c>
      <c r="O106" s="1339">
        <f t="shared" si="54"/>
        <v>-19.100000000000001</v>
      </c>
      <c r="P106" s="1339">
        <f t="shared" si="54"/>
        <v>22.3</v>
      </c>
      <c r="Q106" s="1339">
        <f t="shared" si="54"/>
        <v>2.1</v>
      </c>
      <c r="R106" s="1339">
        <f t="shared" si="54"/>
        <v>-0.4</v>
      </c>
      <c r="S106" s="1339">
        <f t="shared" si="54"/>
        <v>-14.8</v>
      </c>
      <c r="T106" s="1339">
        <f t="shared" si="54"/>
        <v>-15.8</v>
      </c>
      <c r="U106" s="1339">
        <f t="shared" si="54"/>
        <v>-5</v>
      </c>
      <c r="V106" s="1339">
        <f t="shared" si="54"/>
        <v>1.9</v>
      </c>
      <c r="W106" s="1339">
        <f t="shared" si="54"/>
        <v>6.4</v>
      </c>
      <c r="X106" s="1339">
        <f t="shared" si="54"/>
        <v>11</v>
      </c>
      <c r="Y106" s="1339">
        <f t="shared" si="54"/>
        <v>-1.1000000000000001</v>
      </c>
      <c r="Z106" s="1339">
        <f t="shared" si="54"/>
        <v>-13.9</v>
      </c>
      <c r="AA106" s="1339">
        <f t="shared" si="54"/>
        <v>-4.4000000000000004</v>
      </c>
      <c r="AB106" s="1339">
        <f t="shared" si="54"/>
        <v>-4.8</v>
      </c>
      <c r="AC106" s="1339">
        <f t="shared" si="54"/>
        <v>-10.5</v>
      </c>
      <c r="AD106" s="1339">
        <f t="shared" si="54"/>
        <v>-10.4</v>
      </c>
      <c r="AE106" s="1339">
        <f t="shared" si="54"/>
        <v>-9.4</v>
      </c>
      <c r="AF106" s="1339">
        <f t="shared" si="54"/>
        <v>-4.2</v>
      </c>
      <c r="AG106" s="1339">
        <f t="shared" si="54"/>
        <v>-0.5</v>
      </c>
      <c r="AH106" s="1339">
        <f t="shared" si="54"/>
        <v>-2</v>
      </c>
      <c r="AI106" s="1339">
        <f t="shared" si="54"/>
        <v>1.8</v>
      </c>
      <c r="AJ106" s="1340">
        <f t="shared" si="54"/>
        <v>-7.3</v>
      </c>
      <c r="AK106" s="1340">
        <f t="shared" si="54"/>
        <v>-22.4</v>
      </c>
      <c r="AL106" s="1340">
        <f t="shared" si="54"/>
        <v>6.6</v>
      </c>
      <c r="AM106" s="1340">
        <f t="shared" si="54"/>
        <v>35.200000000000003</v>
      </c>
      <c r="AN106" s="1340">
        <f t="shared" si="54"/>
        <v>15.1</v>
      </c>
      <c r="AO106" s="1578" t="s">
        <v>1046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1131</v>
      </c>
      <c r="C109" s="916" t="s">
        <v>1132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35">
        <v>20759498</v>
      </c>
      <c r="W109" s="2536">
        <v>21335063</v>
      </c>
      <c r="X109" s="2536">
        <v>20974175</v>
      </c>
      <c r="Y109" s="2536">
        <v>19501270</v>
      </c>
      <c r="Z109" s="2536">
        <v>20556384</v>
      </c>
      <c r="AA109" s="2536">
        <v>20028021</v>
      </c>
      <c r="AB109" s="2536">
        <v>19918740</v>
      </c>
      <c r="AC109" s="2536">
        <v>20575401</v>
      </c>
      <c r="AD109" s="2536">
        <v>20739112</v>
      </c>
      <c r="AE109" s="2536">
        <v>21731105</v>
      </c>
      <c r="AF109" s="2536">
        <v>21926254</v>
      </c>
      <c r="AG109" s="2536">
        <v>22228604</v>
      </c>
      <c r="AH109" s="2536">
        <v>22209424</v>
      </c>
      <c r="AI109" s="2536">
        <v>22420143</v>
      </c>
      <c r="AJ109" s="2536">
        <v>21940129</v>
      </c>
      <c r="AK109" s="2635">
        <v>22632376</v>
      </c>
      <c r="AL109" s="2635">
        <v>23462648</v>
      </c>
      <c r="AM109" s="2635">
        <v>24468071</v>
      </c>
      <c r="AN109" s="2635">
        <v>25074096</v>
      </c>
      <c r="AO109" s="327">
        <v>24854898</v>
      </c>
      <c r="AP109" s="1823" t="s">
        <v>1473</v>
      </c>
    </row>
    <row r="110" spans="1:43">
      <c r="C110" s="1347" t="s">
        <v>1134</v>
      </c>
      <c r="D110" s="1347" t="s">
        <v>581</v>
      </c>
      <c r="E110" s="1580">
        <f t="shared" ref="E110:P110" si="55">E111*$Q$110/$Q$111</f>
        <v>16895447.536256317</v>
      </c>
      <c r="F110" s="1580">
        <f t="shared" si="55"/>
        <v>18680360.764224302</v>
      </c>
      <c r="G110" s="1580">
        <f t="shared" si="55"/>
        <v>20006459.5940447</v>
      </c>
      <c r="H110" s="1580">
        <f t="shared" si="55"/>
        <v>20459801.345620308</v>
      </c>
      <c r="I110" s="1580">
        <f t="shared" si="55"/>
        <v>20982474.31556185</v>
      </c>
      <c r="J110" s="1580">
        <f t="shared" si="55"/>
        <v>20867889.609232143</v>
      </c>
      <c r="K110" s="1580">
        <f t="shared" si="55"/>
        <v>21697289.994481482</v>
      </c>
      <c r="L110" s="1580">
        <f t="shared" si="55"/>
        <v>22602007.318417069</v>
      </c>
      <c r="M110" s="1580">
        <f t="shared" si="55"/>
        <v>22499454.314972494</v>
      </c>
      <c r="N110" s="1580">
        <f t="shared" si="55"/>
        <v>21763367.545596231</v>
      </c>
      <c r="O110" s="1580">
        <f t="shared" si="55"/>
        <v>21086507.448643312</v>
      </c>
      <c r="P110" s="1580">
        <f t="shared" si="55"/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1135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3"/>
    </row>
    <row r="112" spans="1:43">
      <c r="B112" s="1347"/>
      <c r="C112" s="916" t="s">
        <v>1132</v>
      </c>
      <c r="D112" s="916" t="s">
        <v>1136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35">
        <v>20165156</v>
      </c>
      <c r="W112" s="2536">
        <v>21043103</v>
      </c>
      <c r="X112" s="2536">
        <v>21190639</v>
      </c>
      <c r="Y112" s="2536">
        <v>19592775</v>
      </c>
      <c r="Z112" s="2536">
        <v>20689139</v>
      </c>
      <c r="AA112" s="2536">
        <v>20652151</v>
      </c>
      <c r="AB112" s="2536">
        <v>20666774</v>
      </c>
      <c r="AC112" s="2536">
        <v>21162509</v>
      </c>
      <c r="AD112" s="2536">
        <v>21093380</v>
      </c>
      <c r="AE112" s="2536">
        <v>21584216</v>
      </c>
      <c r="AF112" s="2536">
        <v>21895973</v>
      </c>
      <c r="AG112" s="2536">
        <v>22152130</v>
      </c>
      <c r="AH112" s="2536">
        <v>22222420</v>
      </c>
      <c r="AI112" s="2536">
        <v>22316625</v>
      </c>
      <c r="AJ112" s="2536">
        <v>21661901</v>
      </c>
      <c r="AK112" s="2635">
        <v>22290542</v>
      </c>
      <c r="AL112" s="2635">
        <v>22811848</v>
      </c>
      <c r="AM112" s="2635">
        <v>23202091</v>
      </c>
      <c r="AN112" s="2635">
        <v>23147959</v>
      </c>
      <c r="AO112" s="327">
        <v>23081430</v>
      </c>
      <c r="AP112" s="1823" t="str">
        <f>AP109</f>
        <v>2025_4-6</v>
      </c>
    </row>
    <row r="113" spans="2:40">
      <c r="B113" s="1347"/>
      <c r="C113" s="1347" t="s">
        <v>1134</v>
      </c>
      <c r="D113" s="1347" t="s">
        <v>1137</v>
      </c>
      <c r="E113" s="1580">
        <f t="shared" ref="E113:P113" si="56">E114*$Q$113/$Q$114</f>
        <v>16871700.614679299</v>
      </c>
      <c r="F113" s="1580">
        <f t="shared" si="56"/>
        <v>18279542.755440794</v>
      </c>
      <c r="G113" s="1580">
        <f t="shared" si="56"/>
        <v>18987041.384741791</v>
      </c>
      <c r="H113" s="1580">
        <f t="shared" si="56"/>
        <v>18995467.561257459</v>
      </c>
      <c r="I113" s="1580">
        <f t="shared" si="56"/>
        <v>19244895.800435312</v>
      </c>
      <c r="J113" s="1580">
        <f t="shared" si="56"/>
        <v>19067081.118764631</v>
      </c>
      <c r="K113" s="1580">
        <f t="shared" si="56"/>
        <v>19890348.870758753</v>
      </c>
      <c r="L113" s="1580">
        <f t="shared" si="56"/>
        <v>20579216.623195708</v>
      </c>
      <c r="M113" s="1580">
        <f t="shared" si="56"/>
        <v>20309856.452264085</v>
      </c>
      <c r="N113" s="1580">
        <f t="shared" si="56"/>
        <v>19568045.631728597</v>
      </c>
      <c r="O113" s="1580">
        <f t="shared" si="56"/>
        <v>19091934.86170074</v>
      </c>
      <c r="P113" s="1580">
        <f t="shared" si="56"/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1135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1138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36">
        <v>2713353</v>
      </c>
      <c r="AB116" s="2636">
        <v>2712054</v>
      </c>
      <c r="AC116" s="2636">
        <v>2728041</v>
      </c>
      <c r="AD116" s="2636">
        <v>2740527</v>
      </c>
      <c r="AE116" s="2636">
        <v>2673790</v>
      </c>
      <c r="AF116" s="2636">
        <v>2687431</v>
      </c>
      <c r="AG116" s="2636">
        <v>2673359</v>
      </c>
      <c r="AH116" s="2636">
        <v>2681006</v>
      </c>
      <c r="AI116" s="2636">
        <v>2706489</v>
      </c>
      <c r="AJ116" s="2636">
        <v>2732165</v>
      </c>
      <c r="AK116" s="2636">
        <v>2727780</v>
      </c>
      <c r="AL116" s="2636">
        <v>2725972</v>
      </c>
      <c r="AM116" s="1875"/>
      <c r="AN116" s="1875"/>
    </row>
    <row r="117" spans="2:40">
      <c r="B117" s="1347" t="s">
        <v>1212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36">
        <v>2486982</v>
      </c>
      <c r="AB117" s="2636">
        <v>2482136</v>
      </c>
      <c r="AC117" s="2636">
        <v>2492213</v>
      </c>
      <c r="AD117" s="2636">
        <v>2501511</v>
      </c>
      <c r="AE117" s="2636">
        <v>2447191</v>
      </c>
      <c r="AF117" s="2636">
        <v>2453994</v>
      </c>
      <c r="AG117" s="2636">
        <v>2432716</v>
      </c>
      <c r="AH117" s="2636">
        <v>2434938</v>
      </c>
      <c r="AI117" s="2636">
        <v>2457714</v>
      </c>
      <c r="AJ117" s="2636">
        <v>2527784</v>
      </c>
      <c r="AK117" s="2636">
        <v>2522449</v>
      </c>
      <c r="AL117" s="2636">
        <v>2519030</v>
      </c>
      <c r="AM117" s="1875"/>
      <c r="AN117" s="1875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1139</v>
      </c>
      <c r="D119" s="916" t="s">
        <v>1198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1">
        <v>99.7</v>
      </c>
      <c r="AH119" s="1861">
        <v>104.3</v>
      </c>
      <c r="AI119" s="1861">
        <v>105.4</v>
      </c>
      <c r="AJ119" s="1861">
        <v>100</v>
      </c>
      <c r="AK119" s="1861">
        <v>102.5</v>
      </c>
      <c r="AL119" s="1861">
        <v>102.1</v>
      </c>
      <c r="AM119" s="1862">
        <v>103.8</v>
      </c>
      <c r="AN119" s="1862">
        <v>102.3</v>
      </c>
    </row>
    <row r="120" spans="2:40">
      <c r="B120" s="1353"/>
      <c r="C120" s="1588"/>
      <c r="D120" s="1589" t="s">
        <v>1140</v>
      </c>
      <c r="E120" s="1587">
        <f t="shared" ref="E120:Z120" si="57">E121*$AA$120/$AA121</f>
        <v>99.24291998793673</v>
      </c>
      <c r="F120" s="1587">
        <f t="shared" si="57"/>
        <v>102.99437057167317</v>
      </c>
      <c r="G120" s="1587">
        <f t="shared" si="57"/>
        <v>108.10998500404106</v>
      </c>
      <c r="H120" s="1587">
        <f t="shared" si="57"/>
        <v>109.58782917339178</v>
      </c>
      <c r="I120" s="1587">
        <f t="shared" si="57"/>
        <v>107.54158340044462</v>
      </c>
      <c r="J120" s="1587">
        <f t="shared" si="57"/>
        <v>110.04255045626891</v>
      </c>
      <c r="K120" s="1587">
        <f t="shared" si="57"/>
        <v>113.68032071928607</v>
      </c>
      <c r="L120" s="1587">
        <f t="shared" si="57"/>
        <v>115.95392713367181</v>
      </c>
      <c r="M120" s="1587">
        <f t="shared" si="57"/>
        <v>118.45489418949612</v>
      </c>
      <c r="N120" s="1587">
        <f t="shared" si="57"/>
        <v>115.38552553007537</v>
      </c>
      <c r="O120" s="1587">
        <f t="shared" si="57"/>
        <v>111.52039462561963</v>
      </c>
      <c r="P120" s="1587">
        <f t="shared" si="57"/>
        <v>112.19355596138796</v>
      </c>
      <c r="Q120" s="1587">
        <f t="shared" si="57"/>
        <v>112.26542308026785</v>
      </c>
      <c r="R120" s="1587">
        <f t="shared" si="57"/>
        <v>106.63283763805551</v>
      </c>
      <c r="S120" s="1587">
        <f t="shared" si="57"/>
        <v>106.09383424645624</v>
      </c>
      <c r="T120" s="1587">
        <f t="shared" si="57"/>
        <v>106.86640577441516</v>
      </c>
      <c r="U120" s="1587">
        <f t="shared" si="57"/>
        <v>107.81864509957389</v>
      </c>
      <c r="V120" s="1587">
        <f t="shared" si="57"/>
        <v>109.18412035829205</v>
      </c>
      <c r="W120" s="1587">
        <f t="shared" si="57"/>
        <v>111.420984433429</v>
      </c>
      <c r="X120" s="1587">
        <f t="shared" si="57"/>
        <v>110.36094442995044</v>
      </c>
      <c r="Y120" s="1587">
        <f t="shared" si="57"/>
        <v>103.89290373075922</v>
      </c>
      <c r="Z120" s="1587">
        <f t="shared" si="57"/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1141</v>
      </c>
      <c r="E121" s="1590">
        <f t="shared" ref="E121:N121" si="58">E122*$O$121/$O$122</f>
        <v>92.061498623853211</v>
      </c>
      <c r="F121" s="1590">
        <f t="shared" si="58"/>
        <v>95.541486544342504</v>
      </c>
      <c r="G121" s="1590">
        <f t="shared" si="58"/>
        <v>100.28692461773701</v>
      </c>
      <c r="H121" s="1590">
        <f t="shared" si="58"/>
        <v>101.65782895005098</v>
      </c>
      <c r="I121" s="1590">
        <f t="shared" si="58"/>
        <v>99.75965372069318</v>
      </c>
      <c r="J121" s="1590">
        <f t="shared" si="58"/>
        <v>102.07964566768604</v>
      </c>
      <c r="K121" s="1590">
        <f t="shared" si="58"/>
        <v>105.45417940876658</v>
      </c>
      <c r="L121" s="1590">
        <f t="shared" si="58"/>
        <v>107.56326299694192</v>
      </c>
      <c r="M121" s="1590">
        <f t="shared" si="58"/>
        <v>109.88325494393479</v>
      </c>
      <c r="N121" s="1590">
        <f t="shared" si="58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1142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1143</v>
      </c>
      <c r="D124" s="916" t="s">
        <v>1198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1">
        <v>102.2</v>
      </c>
      <c r="AH124" s="1861">
        <v>105.8</v>
      </c>
      <c r="AI124" s="1861">
        <v>106.3</v>
      </c>
      <c r="AJ124" s="1861">
        <v>100</v>
      </c>
      <c r="AK124" s="1861">
        <v>103.2</v>
      </c>
      <c r="AL124" s="1861">
        <v>100.4</v>
      </c>
      <c r="AM124" s="1862">
        <v>98.1</v>
      </c>
      <c r="AN124" s="1862">
        <v>93.6</v>
      </c>
    </row>
    <row r="125" spans="2:40">
      <c r="B125" s="1353"/>
      <c r="C125" s="1588"/>
      <c r="D125" s="1589" t="s">
        <v>1140</v>
      </c>
      <c r="E125" s="1587">
        <f t="shared" ref="E125:Z125" si="59">E126*$AA$125/$AA$126</f>
        <v>105.60883636174452</v>
      </c>
      <c r="F125" s="1587">
        <f t="shared" si="59"/>
        <v>109.23438888357632</v>
      </c>
      <c r="G125" s="1587">
        <f t="shared" si="59"/>
        <v>112.7429880982522</v>
      </c>
      <c r="H125" s="1587">
        <f t="shared" si="59"/>
        <v>114.73119431990187</v>
      </c>
      <c r="I125" s="1587">
        <f t="shared" si="59"/>
        <v>116.25158731292811</v>
      </c>
      <c r="J125" s="1587">
        <f t="shared" si="59"/>
        <v>117.18721377017499</v>
      </c>
      <c r="K125" s="1587">
        <f t="shared" si="59"/>
        <v>116.95330715586327</v>
      </c>
      <c r="L125" s="1587">
        <f t="shared" si="59"/>
        <v>117.30416707733085</v>
      </c>
      <c r="M125" s="1587">
        <f t="shared" si="59"/>
        <v>117.53807369164259</v>
      </c>
      <c r="N125" s="1587">
        <f t="shared" si="59"/>
        <v>113.44470794118739</v>
      </c>
      <c r="O125" s="1587">
        <f t="shared" si="59"/>
        <v>110.5208752622908</v>
      </c>
      <c r="P125" s="1587">
        <f t="shared" si="59"/>
        <v>113.70460417931152</v>
      </c>
      <c r="Q125" s="1587">
        <f t="shared" si="59"/>
        <v>114.33961675192921</v>
      </c>
      <c r="R125" s="1587">
        <f t="shared" si="59"/>
        <v>109.56768403711087</v>
      </c>
      <c r="S125" s="1587">
        <f t="shared" si="59"/>
        <v>109.12877828838984</v>
      </c>
      <c r="T125" s="1587">
        <f t="shared" si="59"/>
        <v>110.03460504638861</v>
      </c>
      <c r="U125" s="1587">
        <f t="shared" si="59"/>
        <v>112.08905748721058</v>
      </c>
      <c r="V125" s="1587">
        <f t="shared" si="59"/>
        <v>112.99488424520942</v>
      </c>
      <c r="W125" s="1587">
        <f t="shared" si="59"/>
        <v>115.33882771178357</v>
      </c>
      <c r="X125" s="1587">
        <f t="shared" si="59"/>
        <v>112.90150004335383</v>
      </c>
      <c r="Y125" s="1587">
        <f t="shared" si="59"/>
        <v>107.88676840371106</v>
      </c>
      <c r="Z125" s="1587">
        <f t="shared" si="59"/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1141</v>
      </c>
      <c r="E126" s="1590">
        <f t="shared" ref="E126:N126" si="60">E127*$O$126/$O$127</f>
        <v>94.242239999999981</v>
      </c>
      <c r="F126" s="1590">
        <f t="shared" si="60"/>
        <v>97.477577142857143</v>
      </c>
      <c r="G126" s="1590">
        <f t="shared" si="60"/>
        <v>100.60854857142857</v>
      </c>
      <c r="H126" s="1590">
        <f t="shared" si="60"/>
        <v>102.3827657142857</v>
      </c>
      <c r="I126" s="1590">
        <f t="shared" si="60"/>
        <v>103.73952</v>
      </c>
      <c r="J126" s="1590">
        <f t="shared" si="60"/>
        <v>104.5744457142857</v>
      </c>
      <c r="K126" s="1590">
        <f t="shared" si="60"/>
        <v>104.36571428571428</v>
      </c>
      <c r="L126" s="1590">
        <f t="shared" si="60"/>
        <v>104.67881142857141</v>
      </c>
      <c r="M126" s="1590">
        <f t="shared" si="60"/>
        <v>104.88754285714285</v>
      </c>
      <c r="N126" s="1590">
        <f t="shared" si="60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1142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1144</v>
      </c>
      <c r="D130" s="327" t="s">
        <v>1198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2">
        <v>111.8</v>
      </c>
      <c r="AH130" s="1862">
        <v>124.3</v>
      </c>
      <c r="AI130" s="1862">
        <v>116.4</v>
      </c>
      <c r="AJ130" s="1862">
        <v>100</v>
      </c>
      <c r="AK130" s="1861">
        <v>105.2</v>
      </c>
      <c r="AL130" s="1861">
        <v>105.3</v>
      </c>
      <c r="AM130" s="1861">
        <v>101</v>
      </c>
      <c r="AN130" s="1862">
        <v>101.2</v>
      </c>
    </row>
    <row r="131" spans="2:47">
      <c r="C131" s="1600"/>
      <c r="D131" s="1589" t="s">
        <v>1140</v>
      </c>
      <c r="E131" s="1592">
        <f>ROUND(F131*E134/F134,1)</f>
        <v>157.5</v>
      </c>
      <c r="F131" s="1587">
        <f t="shared" ref="F131:Z131" si="61">F132*$AA$131/$AA$132</f>
        <v>152.92956706963881</v>
      </c>
      <c r="G131" s="1587">
        <f t="shared" si="61"/>
        <v>145.1401178120621</v>
      </c>
      <c r="H131" s="1587">
        <f t="shared" si="61"/>
        <v>126.40599934447256</v>
      </c>
      <c r="I131" s="1587">
        <f t="shared" si="61"/>
        <v>103.62925531282423</v>
      </c>
      <c r="J131" s="1587">
        <f t="shared" si="61"/>
        <v>97.81181852552011</v>
      </c>
      <c r="K131" s="1587">
        <f t="shared" si="61"/>
        <v>99.09362663119731</v>
      </c>
      <c r="L131" s="1587">
        <f t="shared" si="61"/>
        <v>109.24949085310109</v>
      </c>
      <c r="M131" s="1587">
        <f t="shared" si="61"/>
        <v>110.92570145283278</v>
      </c>
      <c r="N131" s="1587">
        <f t="shared" si="61"/>
        <v>98.797824760656411</v>
      </c>
      <c r="O131" s="1587">
        <f t="shared" si="61"/>
        <v>96.825812290383823</v>
      </c>
      <c r="P131" s="1587">
        <f t="shared" si="61"/>
        <v>100.38995262009122</v>
      </c>
      <c r="Q131" s="1587">
        <f t="shared" si="61"/>
        <v>94.74673043138786</v>
      </c>
      <c r="R131" s="1587">
        <f t="shared" si="61"/>
        <v>88.311477058305101</v>
      </c>
      <c r="S131" s="1587">
        <f t="shared" si="61"/>
        <v>91.776613489965044</v>
      </c>
      <c r="T131" s="1587">
        <f t="shared" si="61"/>
        <v>98.607882455237501</v>
      </c>
      <c r="U131" s="1587">
        <f t="shared" si="61"/>
        <v>102.37003058103976</v>
      </c>
      <c r="V131" s="1587">
        <f t="shared" si="61"/>
        <v>108.23394495412845</v>
      </c>
      <c r="W131" s="1587">
        <f t="shared" si="61"/>
        <v>109.92354740061162</v>
      </c>
      <c r="X131" s="1587">
        <f t="shared" si="61"/>
        <v>104.5565749235474</v>
      </c>
      <c r="Y131" s="1587">
        <f t="shared" si="61"/>
        <v>94.717125382263006</v>
      </c>
      <c r="Z131" s="1587">
        <f t="shared" si="61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N132" si="62">F133*$O$132/$O$133</f>
        <v>153.87067209775967</v>
      </c>
      <c r="G132" s="1590">
        <f t="shared" si="62"/>
        <v>146.03328776782863</v>
      </c>
      <c r="H132" s="1590">
        <f t="shared" si="62"/>
        <v>127.18388241736162</v>
      </c>
      <c r="I132" s="1590">
        <f t="shared" si="62"/>
        <v>104.26697380705698</v>
      </c>
      <c r="J132" s="1590">
        <f t="shared" si="62"/>
        <v>98.413737408754073</v>
      </c>
      <c r="K132" s="1590">
        <f t="shared" si="62"/>
        <v>99.703433564312348</v>
      </c>
      <c r="L132" s="1590">
        <f t="shared" si="62"/>
        <v>109.92179541219708</v>
      </c>
      <c r="M132" s="1590">
        <f t="shared" si="62"/>
        <v>111.60832115408098</v>
      </c>
      <c r="N132" s="1590">
        <f t="shared" si="62"/>
        <v>99.405811374568145</v>
      </c>
      <c r="O132" s="1587">
        <f t="shared" ref="O132:T132" si="63">O134*$U$132/$U$134</f>
        <v>97.42166344294003</v>
      </c>
      <c r="P132" s="1587">
        <f t="shared" si="63"/>
        <v>101.00773694390716</v>
      </c>
      <c r="Q132" s="1587">
        <f t="shared" si="63"/>
        <v>95.329787234042556</v>
      </c>
      <c r="R132" s="1587">
        <f t="shared" si="63"/>
        <v>88.854932301740817</v>
      </c>
      <c r="S132" s="1587">
        <f t="shared" si="63"/>
        <v>92.341392649903284</v>
      </c>
      <c r="T132" s="1587">
        <f t="shared" si="63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1142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1145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1146</v>
      </c>
      <c r="D136" s="916" t="s">
        <v>1198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1">
        <v>99.3</v>
      </c>
      <c r="AH136" s="1861">
        <v>99.2</v>
      </c>
      <c r="AI136" s="1861">
        <v>99.5</v>
      </c>
      <c r="AJ136" s="1861">
        <v>100</v>
      </c>
      <c r="AK136" s="1861">
        <v>98.9</v>
      </c>
      <c r="AL136" s="1862">
        <v>99.4</v>
      </c>
      <c r="AM136" s="1862">
        <v>99</v>
      </c>
      <c r="AN136" s="1862">
        <v>98.9</v>
      </c>
    </row>
    <row r="137" spans="2:47">
      <c r="D137" s="1589" t="s">
        <v>1140</v>
      </c>
      <c r="E137" s="1587">
        <f>ROUND(F137*E141/F141,1)</f>
        <v>109</v>
      </c>
      <c r="F137" s="1587">
        <f t="shared" ref="F137:O137" si="64">F138*$P$137/$P$138</f>
        <v>110.32307578266055</v>
      </c>
      <c r="G137" s="1587">
        <f t="shared" si="64"/>
        <v>113.32639405058408</v>
      </c>
      <c r="H137" s="1587">
        <f t="shared" si="64"/>
        <v>115.19236102177919</v>
      </c>
      <c r="I137" s="1587">
        <f t="shared" si="64"/>
        <v>114.5792575883865</v>
      </c>
      <c r="J137" s="1587">
        <f t="shared" si="64"/>
        <v>111.70922267554832</v>
      </c>
      <c r="K137" s="1587">
        <f t="shared" si="64"/>
        <v>108.80364553468731</v>
      </c>
      <c r="L137" s="1587">
        <f t="shared" si="64"/>
        <v>106.20906288902553</v>
      </c>
      <c r="M137" s="1587">
        <f t="shared" si="64"/>
        <v>105.72924281071819</v>
      </c>
      <c r="N137" s="1587">
        <f t="shared" si="64"/>
        <v>105.06282603529135</v>
      </c>
      <c r="O137" s="1587">
        <f t="shared" si="64"/>
        <v>104.77848821110926</v>
      </c>
      <c r="P137" s="1587">
        <f t="shared" ref="P137:Z137" si="65">P138*$AA$137/$AA$138</f>
        <v>104.82291599613775</v>
      </c>
      <c r="Q137" s="1587">
        <f t="shared" si="65"/>
        <v>102.22748632121018</v>
      </c>
      <c r="R137" s="1587">
        <f t="shared" si="65"/>
        <v>100.72700354039269</v>
      </c>
      <c r="S137" s="1587">
        <f t="shared" si="65"/>
        <v>97.977470228516268</v>
      </c>
      <c r="T137" s="1587">
        <f t="shared" si="65"/>
        <v>97.89636305117476</v>
      </c>
      <c r="U137" s="1587">
        <f t="shared" si="65"/>
        <v>97.336723527518501</v>
      </c>
      <c r="V137" s="1587">
        <f t="shared" si="65"/>
        <v>97.231284196974556</v>
      </c>
      <c r="W137" s="1587">
        <f t="shared" si="65"/>
        <v>98.853427743804318</v>
      </c>
      <c r="X137" s="1587">
        <f t="shared" si="65"/>
        <v>100.37824267782426</v>
      </c>
      <c r="Y137" s="1587">
        <f t="shared" si="65"/>
        <v>100.70267138719022</v>
      </c>
      <c r="Z137" s="1587">
        <f t="shared" si="65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1141</v>
      </c>
      <c r="E138" s="1587"/>
      <c r="F138" s="1587">
        <f t="shared" ref="F138:O138" si="66">F139*$P$138/$P$139</f>
        <v>113.35112316690686</v>
      </c>
      <c r="G138" s="1587">
        <f t="shared" si="66"/>
        <v>116.43687378146984</v>
      </c>
      <c r="H138" s="1587">
        <f t="shared" si="66"/>
        <v>118.35405611596164</v>
      </c>
      <c r="I138" s="1587">
        <f t="shared" si="66"/>
        <v>117.72412477748574</v>
      </c>
      <c r="J138" s="1587">
        <f t="shared" si="66"/>
        <v>114.77531575824361</v>
      </c>
      <c r="K138" s="1587">
        <f t="shared" si="66"/>
        <v>111.78998898024918</v>
      </c>
      <c r="L138" s="1587">
        <f t="shared" si="66"/>
        <v>109.12419259133677</v>
      </c>
      <c r="M138" s="1587">
        <f t="shared" si="66"/>
        <v>108.6312028481817</v>
      </c>
      <c r="N138" s="1587">
        <f t="shared" si="66"/>
        <v>107.94649487157747</v>
      </c>
      <c r="O138" s="1587">
        <f t="shared" si="66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1142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1147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1199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6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1139</v>
      </c>
      <c r="D143" s="1607" t="s">
        <v>1198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7">
        <v>105.9</v>
      </c>
      <c r="AN143" s="2251">
        <v>108.9</v>
      </c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1140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1148</v>
      </c>
    </row>
    <row r="145" spans="2:42">
      <c r="B145" s="1454"/>
      <c r="C145" s="1461"/>
      <c r="D145" s="1589" t="s">
        <v>1149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1141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1143</v>
      </c>
      <c r="D147" s="1607" t="s">
        <v>1198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8"/>
      <c r="AN147" s="1878"/>
    </row>
    <row r="148" spans="2:42">
      <c r="B148" s="1454"/>
      <c r="C148" s="1461"/>
      <c r="D148" s="1589" t="s">
        <v>1140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1148</v>
      </c>
    </row>
    <row r="149" spans="2:42">
      <c r="B149" s="1454"/>
      <c r="C149" s="1461"/>
      <c r="D149" s="1589" t="s">
        <v>1149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1150</v>
      </c>
      <c r="C150" s="1462"/>
      <c r="D150" s="1611" t="s">
        <v>1141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1144</v>
      </c>
      <c r="D151" s="1589" t="s">
        <v>1198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0"/>
      <c r="AN151" s="1878"/>
    </row>
    <row r="152" spans="2:42">
      <c r="B152" s="1454"/>
      <c r="C152" s="1463"/>
      <c r="D152" s="1589" t="s">
        <v>1140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1148</v>
      </c>
    </row>
    <row r="153" spans="2:42">
      <c r="B153" s="1454"/>
      <c r="C153" s="1463"/>
      <c r="D153" s="1589" t="s">
        <v>1149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1141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1146</v>
      </c>
      <c r="D155" s="1607" t="s">
        <v>1198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0"/>
      <c r="AN155" s="1878"/>
      <c r="AO155" s="1358"/>
    </row>
    <row r="156" spans="2:42">
      <c r="B156" s="1454"/>
      <c r="C156" s="1464"/>
      <c r="D156" s="1589" t="s">
        <v>1140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1148</v>
      </c>
    </row>
    <row r="157" spans="2:42">
      <c r="B157" s="1454"/>
      <c r="C157" s="1464"/>
      <c r="D157" s="1589" t="s">
        <v>1149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1141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1151</v>
      </c>
      <c r="D160" s="1613" t="s">
        <v>1152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560606.9</v>
      </c>
      <c r="AM160" s="1615">
        <v>590705.19999999995</v>
      </c>
      <c r="AN160" s="1615">
        <v>608398.9</v>
      </c>
      <c r="AP160" s="327" t="s">
        <v>1474</v>
      </c>
    </row>
    <row r="161" spans="3:42">
      <c r="C161" s="1466" t="s">
        <v>1153</v>
      </c>
      <c r="D161" s="1618" t="s">
        <v>1152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549002.4</v>
      </c>
      <c r="AM161" s="1620">
        <v>555838</v>
      </c>
      <c r="AN161" s="1620">
        <v>556417.80000000005</v>
      </c>
      <c r="AP161" s="826" t="s">
        <v>1475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1216</v>
      </c>
      <c r="D165" s="1344" t="s">
        <v>1217</v>
      </c>
      <c r="E165" s="1623">
        <v>19376278</v>
      </c>
      <c r="F165" s="1624">
        <v>20941933</v>
      </c>
      <c r="G165" s="1624">
        <v>22164196</v>
      </c>
      <c r="H165" s="1624">
        <v>22203843</v>
      </c>
      <c r="I165" s="1624">
        <v>21489742</v>
      </c>
      <c r="J165" s="1624">
        <v>21792816</v>
      </c>
      <c r="K165" s="1624">
        <v>22339761</v>
      </c>
      <c r="L165" s="1624">
        <v>22976160</v>
      </c>
      <c r="M165" s="1624">
        <v>23412935</v>
      </c>
      <c r="N165" s="1624">
        <v>23248456</v>
      </c>
      <c r="O165" s="1624">
        <v>23124403</v>
      </c>
      <c r="P165" s="1624">
        <v>22633879</v>
      </c>
      <c r="Q165" s="1624">
        <v>22340865</v>
      </c>
      <c r="R165" s="1624">
        <v>22032840</v>
      </c>
      <c r="S165" s="1624">
        <v>21759254</v>
      </c>
      <c r="T165" s="1624">
        <v>21467233</v>
      </c>
      <c r="U165" s="1624">
        <v>21328351</v>
      </c>
      <c r="V165" s="1624">
        <v>21144975</v>
      </c>
      <c r="W165" s="1624">
        <v>21198775</v>
      </c>
      <c r="X165" s="1624">
        <v>20951100</v>
      </c>
      <c r="Y165" s="1624">
        <v>19775777</v>
      </c>
      <c r="Z165" s="1624">
        <v>19579063</v>
      </c>
      <c r="AA165" s="1624">
        <v>19593279</v>
      </c>
      <c r="AB165" s="1624">
        <v>19591627</v>
      </c>
      <c r="AC165" s="1624">
        <v>19777407</v>
      </c>
      <c r="AD165" s="1624">
        <v>20197310</v>
      </c>
      <c r="AE165" s="1624">
        <v>20049078</v>
      </c>
      <c r="AF165" s="1624">
        <v>19597853</v>
      </c>
      <c r="AG165" s="1624">
        <v>19602508</v>
      </c>
      <c r="AH165" s="1624">
        <v>19604355</v>
      </c>
      <c r="AI165" s="1624">
        <v>19396177</v>
      </c>
      <c r="AJ165" s="1624">
        <v>19504951</v>
      </c>
      <c r="AK165" s="1624">
        <v>19907136</v>
      </c>
      <c r="AL165" s="1624">
        <v>20660329</v>
      </c>
      <c r="AM165" s="1879">
        <v>21604942</v>
      </c>
      <c r="AN165" s="1879">
        <v>22406481</v>
      </c>
      <c r="AO165" s="327" t="s">
        <v>271</v>
      </c>
    </row>
    <row r="166" spans="3:42">
      <c r="C166" s="1344"/>
      <c r="D166" s="1344" t="s">
        <v>1213</v>
      </c>
      <c r="E166" s="1863"/>
      <c r="F166" s="1864"/>
      <c r="G166" s="1864"/>
      <c r="H166" s="1864"/>
      <c r="I166" s="1864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5">
        <f>198435+623793</f>
        <v>822228</v>
      </c>
      <c r="AL166" s="1865">
        <f>208011+619179</f>
        <v>827190</v>
      </c>
      <c r="AM166" s="1879">
        <v>914320</v>
      </c>
      <c r="AN166" s="1879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88" sqref="H8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80" t="s">
        <v>472</v>
      </c>
      <c r="B2" s="2781"/>
      <c r="C2" s="392" t="s">
        <v>473</v>
      </c>
      <c r="D2" s="2780" t="s">
        <v>550</v>
      </c>
      <c r="E2" s="2781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82" t="s">
        <v>770</v>
      </c>
      <c r="E5" s="2783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819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859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1222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1428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1465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737"/>
      <c r="B94" s="738" t="s">
        <v>481</v>
      </c>
      <c r="C94" s="2642">
        <v>45966</v>
      </c>
      <c r="D94" s="2643"/>
      <c r="E94" s="738"/>
    </row>
    <row r="95" spans="1:5">
      <c r="A95" s="737"/>
      <c r="B95" s="738" t="s">
        <v>482</v>
      </c>
      <c r="C95" s="2642">
        <v>45994</v>
      </c>
      <c r="D95" s="2643"/>
      <c r="E95" s="2644"/>
    </row>
    <row r="96" spans="1:5">
      <c r="A96" s="737"/>
      <c r="B96" s="738" t="s">
        <v>483</v>
      </c>
      <c r="C96" s="2642">
        <v>46028</v>
      </c>
      <c r="D96" s="2643"/>
      <c r="E96" s="2644"/>
    </row>
    <row r="97" spans="1:5">
      <c r="A97" s="737"/>
      <c r="B97" s="738" t="s">
        <v>484</v>
      </c>
      <c r="C97" s="2642">
        <v>46057</v>
      </c>
      <c r="D97" s="2643"/>
      <c r="E97" s="2644"/>
    </row>
    <row r="98" spans="1:5">
      <c r="A98" s="2645"/>
      <c r="B98" s="2646" t="s">
        <v>485</v>
      </c>
      <c r="C98" s="2647">
        <v>46085</v>
      </c>
      <c r="D98" s="2648"/>
      <c r="E98" s="2646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sqref="A1:XFD1048576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4.453125" style="1625" customWidth="1"/>
    <col min="4" max="4" width="12" style="2121" customWidth="1"/>
    <col min="5" max="5" width="8.6328125" style="2121" customWidth="1"/>
    <col min="6" max="30" width="8.6328125" style="1625" customWidth="1"/>
    <col min="31" max="34" width="8.6328125" style="327" customWidth="1"/>
    <col min="35" max="40" width="8.6328125" style="1625" customWidth="1"/>
    <col min="41" max="41" width="29.81640625" style="1625" customWidth="1"/>
    <col min="42" max="42" width="3.6328125" style="1625" customWidth="1"/>
    <col min="43" max="43" width="22.453125" style="1625" customWidth="1"/>
    <col min="44" max="246" width="8.90625" style="1625" customWidth="1"/>
    <col min="247" max="247" width="10.81640625" style="1625" customWidth="1"/>
    <col min="248" max="16384" width="0" style="1625" hidden="1"/>
  </cols>
  <sheetData>
    <row r="1" spans="1:250" ht="13.5" thickBot="1">
      <c r="A1" s="1344"/>
      <c r="B1" s="2910" t="s">
        <v>1258</v>
      </c>
      <c r="C1" s="2910"/>
      <c r="D1" s="2910"/>
      <c r="E1" s="2910"/>
      <c r="F1" s="2910"/>
      <c r="G1" s="2910"/>
      <c r="H1" s="2910"/>
      <c r="I1" s="2910"/>
      <c r="J1" s="2910"/>
      <c r="K1" s="2910"/>
      <c r="L1" s="2408"/>
      <c r="M1" s="2408"/>
      <c r="N1" s="2408"/>
      <c r="O1" s="2408"/>
      <c r="P1" s="2408"/>
      <c r="Q1" s="2408"/>
      <c r="R1" s="2408"/>
      <c r="S1" s="2408"/>
      <c r="T1" s="2408"/>
      <c r="U1" s="2408"/>
      <c r="V1" s="2408"/>
      <c r="W1" s="2408"/>
      <c r="X1" s="2408"/>
      <c r="Y1" s="2409"/>
      <c r="Z1" s="2409"/>
      <c r="AA1" s="2409"/>
      <c r="AB1" s="2408"/>
      <c r="AC1" s="2408" t="s">
        <v>521</v>
      </c>
      <c r="AD1" s="2408"/>
      <c r="AE1" s="820" t="s">
        <v>271</v>
      </c>
      <c r="AF1" s="820" t="s">
        <v>271</v>
      </c>
      <c r="AG1" s="820"/>
      <c r="AH1" s="2909">
        <v>45930</v>
      </c>
      <c r="AI1" s="2909"/>
      <c r="AJ1" s="2408" t="s">
        <v>271</v>
      </c>
      <c r="AK1" s="2408"/>
      <c r="AL1" s="2408"/>
      <c r="AM1" s="2408"/>
      <c r="AN1" s="2408"/>
      <c r="AO1" s="1211" t="s">
        <v>1259</v>
      </c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  <c r="IP1" s="1344"/>
    </row>
    <row r="2" spans="1:250">
      <c r="A2" s="1344"/>
      <c r="B2" s="2410"/>
      <c r="C2" s="2411"/>
      <c r="D2" s="2270" t="s">
        <v>959</v>
      </c>
      <c r="E2" s="2269"/>
      <c r="F2" s="2911" t="s">
        <v>961</v>
      </c>
      <c r="G2" s="2911"/>
      <c r="H2" s="2911"/>
      <c r="I2" s="2911"/>
      <c r="J2" s="2911"/>
      <c r="K2" s="2911"/>
      <c r="L2" s="2911"/>
      <c r="M2" s="2911"/>
      <c r="N2" s="2911"/>
      <c r="O2" s="2911"/>
      <c r="P2" s="2911"/>
      <c r="Q2" s="2911"/>
      <c r="R2" s="2911"/>
      <c r="S2" s="2911"/>
      <c r="T2" s="2911"/>
      <c r="U2" s="2911"/>
      <c r="V2" s="2911"/>
      <c r="W2" s="2911"/>
      <c r="X2" s="2911"/>
      <c r="Y2" s="2911"/>
      <c r="Z2" s="2911"/>
      <c r="AA2" s="2911"/>
      <c r="AB2" s="2911"/>
      <c r="AC2" s="2911"/>
      <c r="AD2" s="2911"/>
      <c r="AE2" s="2911"/>
      <c r="AF2" s="2911"/>
      <c r="AG2" s="2911"/>
      <c r="AH2" s="2412"/>
      <c r="AI2" s="2411"/>
      <c r="AJ2" s="2411"/>
      <c r="AK2" s="2411"/>
      <c r="AL2" s="2411"/>
      <c r="AM2" s="2411"/>
      <c r="AN2" s="2411"/>
      <c r="AO2" s="2914" t="s">
        <v>962</v>
      </c>
      <c r="AP2" s="1344"/>
      <c r="AQ2" s="327" t="s">
        <v>1260</v>
      </c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  <c r="IP2" s="1344"/>
    </row>
    <row r="3" spans="1:250">
      <c r="A3" s="1344"/>
      <c r="B3" s="2413"/>
      <c r="C3" s="2408"/>
      <c r="D3" s="2414"/>
      <c r="E3" s="2415">
        <v>1989</v>
      </c>
      <c r="F3" s="2416">
        <v>1990</v>
      </c>
      <c r="G3" s="2417">
        <v>1991</v>
      </c>
      <c r="H3" s="2417">
        <v>1992</v>
      </c>
      <c r="I3" s="2417">
        <v>1993</v>
      </c>
      <c r="J3" s="2417">
        <v>1994</v>
      </c>
      <c r="K3" s="2417">
        <v>1995</v>
      </c>
      <c r="L3" s="2417">
        <v>1996</v>
      </c>
      <c r="M3" s="2417">
        <v>1997</v>
      </c>
      <c r="N3" s="2417">
        <v>1998</v>
      </c>
      <c r="O3" s="2418">
        <v>1999</v>
      </c>
      <c r="P3" s="2418">
        <v>2000</v>
      </c>
      <c r="Q3" s="2418">
        <v>2001</v>
      </c>
      <c r="R3" s="2418">
        <v>2002</v>
      </c>
      <c r="S3" s="2418">
        <v>2003</v>
      </c>
      <c r="T3" s="2418">
        <v>2004</v>
      </c>
      <c r="U3" s="2418">
        <v>2005</v>
      </c>
      <c r="V3" s="2418">
        <v>2006</v>
      </c>
      <c r="W3" s="2418">
        <v>2007</v>
      </c>
      <c r="X3" s="2418">
        <v>2008</v>
      </c>
      <c r="Y3" s="2418">
        <v>2009</v>
      </c>
      <c r="Z3" s="2418">
        <v>2010</v>
      </c>
      <c r="AA3" s="2418">
        <v>2011</v>
      </c>
      <c r="AB3" s="2418">
        <v>2012</v>
      </c>
      <c r="AC3" s="2418">
        <v>2013</v>
      </c>
      <c r="AD3" s="1918">
        <v>2014</v>
      </c>
      <c r="AE3" s="2418">
        <v>2015</v>
      </c>
      <c r="AF3" s="2419">
        <v>2016</v>
      </c>
      <c r="AG3" s="2418">
        <v>2017</v>
      </c>
      <c r="AH3" s="2419">
        <v>2018</v>
      </c>
      <c r="AI3" s="2418">
        <v>2019</v>
      </c>
      <c r="AJ3" s="1918">
        <v>2020</v>
      </c>
      <c r="AK3" s="2418">
        <v>2021</v>
      </c>
      <c r="AL3" s="2418">
        <v>2022</v>
      </c>
      <c r="AM3" s="2418">
        <v>2023</v>
      </c>
      <c r="AN3" s="2419">
        <v>2024</v>
      </c>
      <c r="AO3" s="2915"/>
      <c r="AP3" s="1344"/>
      <c r="AQ3" s="327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  <c r="IP3" s="1344"/>
    </row>
    <row r="4" spans="1:250" ht="13.5" thickBot="1">
      <c r="A4" s="1344"/>
      <c r="B4" s="2420" t="s">
        <v>564</v>
      </c>
      <c r="C4" s="2421"/>
      <c r="D4" s="2274" t="s">
        <v>1261</v>
      </c>
      <c r="E4" s="2279" t="s">
        <v>1262</v>
      </c>
      <c r="F4" s="2422" t="s">
        <v>1263</v>
      </c>
      <c r="G4" s="2422" t="s">
        <v>1264</v>
      </c>
      <c r="H4" s="2422" t="s">
        <v>1265</v>
      </c>
      <c r="I4" s="2422" t="s">
        <v>1266</v>
      </c>
      <c r="J4" s="2422" t="s">
        <v>1267</v>
      </c>
      <c r="K4" s="2422" t="s">
        <v>1268</v>
      </c>
      <c r="L4" s="2422" t="s">
        <v>1269</v>
      </c>
      <c r="M4" s="2422" t="s">
        <v>1270</v>
      </c>
      <c r="N4" s="2422" t="s">
        <v>1271</v>
      </c>
      <c r="O4" s="2277" t="s">
        <v>1272</v>
      </c>
      <c r="P4" s="2278" t="s">
        <v>1273</v>
      </c>
      <c r="Q4" s="1301" t="s">
        <v>1274</v>
      </c>
      <c r="R4" s="1301" t="s">
        <v>1275</v>
      </c>
      <c r="S4" s="2279" t="s">
        <v>1276</v>
      </c>
      <c r="T4" s="1301" t="s">
        <v>1277</v>
      </c>
      <c r="U4" s="1301" t="s">
        <v>1278</v>
      </c>
      <c r="V4" s="2279" t="s">
        <v>1279</v>
      </c>
      <c r="W4" s="1301" t="s">
        <v>1280</v>
      </c>
      <c r="X4" s="1301" t="s">
        <v>1281</v>
      </c>
      <c r="Y4" s="1301" t="s">
        <v>1282</v>
      </c>
      <c r="Z4" s="2422" t="s">
        <v>1283</v>
      </c>
      <c r="AA4" s="1301" t="s">
        <v>1284</v>
      </c>
      <c r="AB4" s="1301" t="s">
        <v>1285</v>
      </c>
      <c r="AC4" s="1301" t="s">
        <v>1286</v>
      </c>
      <c r="AD4" s="1221" t="s">
        <v>1287</v>
      </c>
      <c r="AE4" s="2423" t="s">
        <v>1288</v>
      </c>
      <c r="AF4" s="1300" t="s">
        <v>1289</v>
      </c>
      <c r="AG4" s="2423" t="s">
        <v>1290</v>
      </c>
      <c r="AH4" s="1300" t="s">
        <v>1291</v>
      </c>
      <c r="AI4" s="2423" t="s">
        <v>1292</v>
      </c>
      <c r="AJ4" s="1929" t="s">
        <v>1293</v>
      </c>
      <c r="AK4" s="1301" t="s">
        <v>1294</v>
      </c>
      <c r="AL4" s="2423" t="s">
        <v>1295</v>
      </c>
      <c r="AM4" s="2423" t="s">
        <v>1435</v>
      </c>
      <c r="AN4" s="1300" t="s">
        <v>1476</v>
      </c>
      <c r="AO4" s="2916"/>
      <c r="AP4" s="1344"/>
      <c r="AQ4" s="327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  <c r="IP4" s="1344"/>
    </row>
    <row r="5" spans="1:250">
      <c r="A5" s="1344"/>
      <c r="B5" s="2912" t="s">
        <v>1296</v>
      </c>
      <c r="C5" s="2280" t="s">
        <v>980</v>
      </c>
      <c r="D5" s="2424" t="s">
        <v>981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20.759498000000001</v>
      </c>
      <c r="W5" s="1308">
        <f t="shared" ref="W5:AN5" si="1">W117/1000000</f>
        <v>21.335063000000002</v>
      </c>
      <c r="X5" s="1308">
        <f t="shared" si="1"/>
        <v>20.974174999999999</v>
      </c>
      <c r="Y5" s="1308">
        <f t="shared" si="1"/>
        <v>19.501270000000002</v>
      </c>
      <c r="Z5" s="1308">
        <f t="shared" si="1"/>
        <v>20.556384000000001</v>
      </c>
      <c r="AA5" s="1308">
        <f t="shared" si="1"/>
        <v>20.028020999999999</v>
      </c>
      <c r="AB5" s="1308">
        <f t="shared" si="1"/>
        <v>19.91874</v>
      </c>
      <c r="AC5" s="1308">
        <f t="shared" si="1"/>
        <v>20.575400999999999</v>
      </c>
      <c r="AD5" s="1308">
        <f t="shared" si="1"/>
        <v>20.739111999999999</v>
      </c>
      <c r="AE5" s="1308">
        <f t="shared" si="1"/>
        <v>21.731104999999999</v>
      </c>
      <c r="AF5" s="1308">
        <f t="shared" si="1"/>
        <v>21.926254</v>
      </c>
      <c r="AG5" s="1308">
        <f t="shared" si="1"/>
        <v>22.228604000000001</v>
      </c>
      <c r="AH5" s="1308">
        <f t="shared" si="1"/>
        <v>22.209423999999999</v>
      </c>
      <c r="AI5" s="1308">
        <f t="shared" si="1"/>
        <v>22.420142999999999</v>
      </c>
      <c r="AJ5" s="1308">
        <f t="shared" si="1"/>
        <v>21.940128999999999</v>
      </c>
      <c r="AK5" s="1308">
        <f t="shared" si="1"/>
        <v>22.632376000000001</v>
      </c>
      <c r="AL5" s="1308">
        <f t="shared" si="1"/>
        <v>23.462648000000002</v>
      </c>
      <c r="AM5" s="1308">
        <f t="shared" si="1"/>
        <v>24.468070999999998</v>
      </c>
      <c r="AN5" s="1308">
        <f t="shared" si="1"/>
        <v>25.074096000000001</v>
      </c>
      <c r="AO5" s="1934" t="s">
        <v>1297</v>
      </c>
      <c r="AP5" s="1344"/>
      <c r="AQ5" s="327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  <c r="IP5" s="1344"/>
    </row>
    <row r="6" spans="1:250">
      <c r="A6" s="1344"/>
      <c r="B6" s="2899"/>
      <c r="C6" s="2280" t="s">
        <v>521</v>
      </c>
      <c r="D6" s="2424" t="s">
        <v>983</v>
      </c>
      <c r="E6" s="2425" t="s">
        <v>1298</v>
      </c>
      <c r="F6" s="1226">
        <f>ROUND((F5-E5)/E5*100,1)</f>
        <v>8</v>
      </c>
      <c r="G6" s="1226">
        <f>ROUND((G5-F5)/F5*100,1)</f>
        <v>5.6</v>
      </c>
      <c r="H6" s="1226">
        <f t="shared" ref="H6:AN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3.7</v>
      </c>
      <c r="W6" s="1226">
        <f t="shared" si="2"/>
        <v>2.8</v>
      </c>
      <c r="X6" s="1226">
        <f t="shared" si="2"/>
        <v>-1.7</v>
      </c>
      <c r="Y6" s="1226">
        <f t="shared" si="2"/>
        <v>-7</v>
      </c>
      <c r="Z6" s="1226">
        <f t="shared" si="2"/>
        <v>5.4</v>
      </c>
      <c r="AA6" s="1226">
        <f t="shared" si="2"/>
        <v>-2.6</v>
      </c>
      <c r="AB6" s="1226">
        <f t="shared" si="2"/>
        <v>-0.5</v>
      </c>
      <c r="AC6" s="1226">
        <f t="shared" si="2"/>
        <v>3.3</v>
      </c>
      <c r="AD6" s="1226">
        <f t="shared" si="2"/>
        <v>0.8</v>
      </c>
      <c r="AE6" s="1226">
        <f t="shared" si="2"/>
        <v>4.8</v>
      </c>
      <c r="AF6" s="1226">
        <f t="shared" si="2"/>
        <v>0.9</v>
      </c>
      <c r="AG6" s="1226">
        <f t="shared" si="2"/>
        <v>1.4</v>
      </c>
      <c r="AH6" s="1226">
        <f t="shared" si="2"/>
        <v>-0.1</v>
      </c>
      <c r="AI6" s="1226">
        <f t="shared" si="2"/>
        <v>0.9</v>
      </c>
      <c r="AJ6" s="1226">
        <f t="shared" si="2"/>
        <v>-2.1</v>
      </c>
      <c r="AK6" s="1226">
        <f t="shared" si="2"/>
        <v>3.2</v>
      </c>
      <c r="AL6" s="1226">
        <f t="shared" si="2"/>
        <v>3.7</v>
      </c>
      <c r="AM6" s="1511">
        <f t="shared" si="2"/>
        <v>4.3</v>
      </c>
      <c r="AN6" s="1226">
        <f t="shared" si="2"/>
        <v>2.5</v>
      </c>
      <c r="AO6" s="1936" t="s">
        <v>984</v>
      </c>
      <c r="AP6" s="1344"/>
      <c r="AQ6" s="327" t="s">
        <v>271</v>
      </c>
      <c r="AR6" s="327"/>
      <c r="AS6" s="327"/>
      <c r="AT6" s="327"/>
      <c r="AU6" s="327" t="s">
        <v>521</v>
      </c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  <c r="IP6" s="1344"/>
    </row>
    <row r="7" spans="1:250">
      <c r="A7" s="1344"/>
      <c r="B7" s="2899"/>
      <c r="C7" s="2280" t="s">
        <v>980</v>
      </c>
      <c r="D7" s="2426" t="s">
        <v>985</v>
      </c>
      <c r="E7" s="2427"/>
      <c r="F7" s="2428"/>
      <c r="G7" s="2428"/>
      <c r="H7" s="2428"/>
      <c r="I7" s="2428"/>
      <c r="J7" s="2428"/>
      <c r="K7" s="2428"/>
      <c r="L7" s="2428"/>
      <c r="M7" s="2428"/>
      <c r="N7" s="2428"/>
      <c r="O7" s="2296"/>
      <c r="P7" s="2296"/>
      <c r="Q7" s="2288">
        <f>Q118/1000000</f>
        <v>18.576082000000003</v>
      </c>
      <c r="R7" s="2288">
        <f t="shared" ref="R7:U7" si="3">R118/1000000</f>
        <v>18.606033</v>
      </c>
      <c r="S7" s="2288">
        <f t="shared" si="3"/>
        <v>18.549049000000004</v>
      </c>
      <c r="T7" s="2288">
        <f t="shared" si="3"/>
        <v>19.012293</v>
      </c>
      <c r="U7" s="2288">
        <f t="shared" si="3"/>
        <v>19.187463999999999</v>
      </c>
      <c r="V7" s="2288">
        <f>V119/1000000</f>
        <v>20.511586000000001</v>
      </c>
      <c r="W7" s="2288">
        <f t="shared" ref="W7:AN7" si="4">W119/1000000</f>
        <v>21.202940999999999</v>
      </c>
      <c r="X7" s="2288">
        <f t="shared" si="4"/>
        <v>20.880876000000001</v>
      </c>
      <c r="Y7" s="2288">
        <f t="shared" si="4"/>
        <v>19.521749</v>
      </c>
      <c r="Z7" s="2288">
        <f t="shared" si="4"/>
        <v>20.933634000000001</v>
      </c>
      <c r="AA7" s="2288">
        <f t="shared" si="4"/>
        <v>20.672740000000001</v>
      </c>
      <c r="AB7" s="2288">
        <f t="shared" si="4"/>
        <v>20.631375999999999</v>
      </c>
      <c r="AC7" s="2288">
        <f t="shared" si="4"/>
        <v>21.342022</v>
      </c>
      <c r="AD7" s="2288">
        <f t="shared" si="4"/>
        <v>21.089067</v>
      </c>
      <c r="AE7" s="2288">
        <f t="shared" si="4"/>
        <v>21.748083999999999</v>
      </c>
      <c r="AF7" s="2288">
        <f t="shared" si="4"/>
        <v>21.895795</v>
      </c>
      <c r="AG7" s="2288">
        <f t="shared" si="4"/>
        <v>22.228525000000001</v>
      </c>
      <c r="AH7" s="2288">
        <f t="shared" si="4"/>
        <v>22.207830999999999</v>
      </c>
      <c r="AI7" s="2288">
        <f t="shared" si="4"/>
        <v>22.317043000000002</v>
      </c>
      <c r="AJ7" s="2288">
        <f t="shared" si="4"/>
        <v>21.610178999999999</v>
      </c>
      <c r="AK7" s="2288">
        <f t="shared" si="4"/>
        <v>22.368624000000001</v>
      </c>
      <c r="AL7" s="2288">
        <f t="shared" si="4"/>
        <v>23.058823</v>
      </c>
      <c r="AM7" s="2289">
        <f t="shared" si="4"/>
        <v>23.144390000000001</v>
      </c>
      <c r="AN7" s="2288">
        <f t="shared" si="4"/>
        <v>23.211220999999998</v>
      </c>
      <c r="AO7" s="1936" t="s">
        <v>1299</v>
      </c>
      <c r="AP7" s="1344"/>
      <c r="AQ7" s="327" t="s">
        <v>271</v>
      </c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  <c r="IP7" s="1344"/>
    </row>
    <row r="8" spans="1:250">
      <c r="A8" s="1344"/>
      <c r="B8" s="2899"/>
      <c r="C8" s="2429" t="s">
        <v>1300</v>
      </c>
      <c r="D8" s="2430" t="s">
        <v>983</v>
      </c>
      <c r="E8" s="2427"/>
      <c r="F8" s="2431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32" t="s">
        <v>1298</v>
      </c>
      <c r="R8" s="1511">
        <f t="shared" ref="R8:AN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6.9</v>
      </c>
      <c r="W8" s="1511">
        <f t="shared" si="5"/>
        <v>3.4</v>
      </c>
      <c r="X8" s="1511">
        <f t="shared" si="5"/>
        <v>-1.5</v>
      </c>
      <c r="Y8" s="1511">
        <f t="shared" si="5"/>
        <v>-6.5</v>
      </c>
      <c r="Z8" s="1511">
        <f t="shared" si="5"/>
        <v>7.2</v>
      </c>
      <c r="AA8" s="1511">
        <f t="shared" si="5"/>
        <v>-1.2</v>
      </c>
      <c r="AB8" s="1511">
        <f t="shared" si="5"/>
        <v>-0.2</v>
      </c>
      <c r="AC8" s="1511">
        <f t="shared" si="5"/>
        <v>3.4</v>
      </c>
      <c r="AD8" s="1511">
        <f t="shared" si="5"/>
        <v>-1.2</v>
      </c>
      <c r="AE8" s="1511">
        <f t="shared" si="5"/>
        <v>3.1</v>
      </c>
      <c r="AF8" s="1511">
        <f t="shared" si="5"/>
        <v>0.7</v>
      </c>
      <c r="AG8" s="1511">
        <f t="shared" si="5"/>
        <v>1.5</v>
      </c>
      <c r="AH8" s="1511">
        <f t="shared" si="5"/>
        <v>-0.1</v>
      </c>
      <c r="AI8" s="1511">
        <f t="shared" si="5"/>
        <v>0.5</v>
      </c>
      <c r="AJ8" s="1226">
        <f t="shared" si="5"/>
        <v>-3.2</v>
      </c>
      <c r="AK8" s="1511">
        <f t="shared" si="5"/>
        <v>3.5</v>
      </c>
      <c r="AL8" s="1511">
        <f t="shared" si="5"/>
        <v>3.1</v>
      </c>
      <c r="AM8" s="1226">
        <f t="shared" si="5"/>
        <v>0.4</v>
      </c>
      <c r="AN8" s="2257">
        <f t="shared" si="5"/>
        <v>0.3</v>
      </c>
      <c r="AO8" s="1942"/>
      <c r="AP8" s="1344"/>
      <c r="AQ8" s="327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  <c r="IP8" s="1344"/>
    </row>
    <row r="9" spans="1:250" ht="14">
      <c r="A9" s="1344"/>
      <c r="B9" s="2899"/>
      <c r="C9" s="2280" t="s">
        <v>980</v>
      </c>
      <c r="D9" s="2426" t="s">
        <v>985</v>
      </c>
      <c r="E9" s="1834">
        <f>E120/1000000</f>
        <v>17.162178462303054</v>
      </c>
      <c r="F9" s="1834">
        <f>F120/1000000</f>
        <v>18.807682</v>
      </c>
      <c r="G9" s="1834">
        <f t="shared" ref="G9:AD9" si="6">G120/1000000</f>
        <v>19.208538000000001</v>
      </c>
      <c r="H9" s="1834">
        <f t="shared" si="6"/>
        <v>19.086226</v>
      </c>
      <c r="I9" s="1834">
        <f t="shared" si="6"/>
        <v>19.461691999999999</v>
      </c>
      <c r="J9" s="1834">
        <f t="shared" si="6"/>
        <v>19.097936000000001</v>
      </c>
      <c r="K9" s="1834">
        <f t="shared" si="6"/>
        <v>20.323889999999999</v>
      </c>
      <c r="L9" s="1834">
        <f t="shared" si="6"/>
        <v>20.839596</v>
      </c>
      <c r="M9" s="1834">
        <f t="shared" si="6"/>
        <v>20.306253000000002</v>
      </c>
      <c r="N9" s="1834">
        <f t="shared" si="6"/>
        <v>19.488634999999999</v>
      </c>
      <c r="O9" s="1834">
        <f t="shared" si="6"/>
        <v>19.122305000000001</v>
      </c>
      <c r="P9" s="1834">
        <f t="shared" si="6"/>
        <v>19.430553</v>
      </c>
      <c r="Q9" s="1834">
        <f t="shared" si="6"/>
        <v>18.954158</v>
      </c>
      <c r="R9" s="1834">
        <f t="shared" si="6"/>
        <v>19.034447</v>
      </c>
      <c r="S9" s="1834">
        <f t="shared" si="6"/>
        <v>19.005872</v>
      </c>
      <c r="T9" s="1834">
        <f t="shared" si="6"/>
        <v>19.445561999999999</v>
      </c>
      <c r="U9" s="1834">
        <f t="shared" si="6"/>
        <v>19.689827000000001</v>
      </c>
      <c r="V9" s="1834">
        <f t="shared" si="6"/>
        <v>20.453160000000004</v>
      </c>
      <c r="W9" s="1834">
        <f t="shared" si="6"/>
        <v>20.261692000000004</v>
      </c>
      <c r="X9" s="1834">
        <f t="shared" si="6"/>
        <v>19.633095999999998</v>
      </c>
      <c r="Y9" s="1834">
        <f t="shared" si="6"/>
        <v>19.141743000000002</v>
      </c>
      <c r="Z9" s="1834">
        <f t="shared" si="6"/>
        <v>20.707566</v>
      </c>
      <c r="AA9" s="1834">
        <f t="shared" si="6"/>
        <v>20.695150000000002</v>
      </c>
      <c r="AB9" s="1834">
        <f t="shared" si="6"/>
        <v>20.520582000000001</v>
      </c>
      <c r="AC9" s="1834">
        <f t="shared" si="6"/>
        <v>21.257038999999999</v>
      </c>
      <c r="AD9" s="1834">
        <f t="shared" si="6"/>
        <v>21.629544000000003</v>
      </c>
      <c r="AE9" s="2433" t="s">
        <v>1298</v>
      </c>
      <c r="AF9" s="2433" t="s">
        <v>1298</v>
      </c>
      <c r="AG9" s="2433" t="s">
        <v>1298</v>
      </c>
      <c r="AH9" s="2434" t="s">
        <v>579</v>
      </c>
      <c r="AI9" s="2434" t="s">
        <v>579</v>
      </c>
      <c r="AJ9" s="2435" t="s">
        <v>579</v>
      </c>
      <c r="AK9" s="2434" t="s">
        <v>579</v>
      </c>
      <c r="AL9" s="2434" t="s">
        <v>579</v>
      </c>
      <c r="AM9" s="2435" t="s">
        <v>579</v>
      </c>
      <c r="AN9" s="2434" t="s">
        <v>579</v>
      </c>
      <c r="AO9" s="1936"/>
      <c r="AP9" s="1344"/>
      <c r="AQ9" s="1946"/>
      <c r="AR9" s="1344" t="s">
        <v>271</v>
      </c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  <c r="IP9" s="1344"/>
    </row>
    <row r="10" spans="1:250">
      <c r="A10" s="1344"/>
      <c r="B10" s="2900"/>
      <c r="C10" s="2290" t="s">
        <v>1301</v>
      </c>
      <c r="D10" s="2430" t="s">
        <v>983</v>
      </c>
      <c r="E10" s="2425" t="s">
        <v>1298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36" t="s">
        <v>1298</v>
      </c>
      <c r="AF10" s="2436" t="s">
        <v>1298</v>
      </c>
      <c r="AG10" s="2436" t="s">
        <v>1298</v>
      </c>
      <c r="AH10" s="2437" t="s">
        <v>579</v>
      </c>
      <c r="AI10" s="2437" t="s">
        <v>579</v>
      </c>
      <c r="AJ10" s="2437" t="s">
        <v>579</v>
      </c>
      <c r="AK10" s="2437" t="s">
        <v>579</v>
      </c>
      <c r="AL10" s="2437" t="s">
        <v>579</v>
      </c>
      <c r="AM10" s="2437" t="s">
        <v>579</v>
      </c>
      <c r="AN10" s="2437" t="s">
        <v>579</v>
      </c>
      <c r="AO10" s="1950"/>
      <c r="AP10" s="1344"/>
      <c r="AQ10" s="327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  <c r="IP10" s="1344"/>
    </row>
    <row r="11" spans="1:250">
      <c r="A11" s="1344"/>
      <c r="B11" s="2913" t="s">
        <v>1302</v>
      </c>
      <c r="C11" s="2280" t="s">
        <v>666</v>
      </c>
      <c r="D11" s="2438" t="s">
        <v>996</v>
      </c>
      <c r="E11" s="2003">
        <f>E123</f>
        <v>105.7</v>
      </c>
      <c r="F11" s="2003">
        <f t="shared" ref="F11:AG11" si="8">F123</f>
        <v>108.8</v>
      </c>
      <c r="G11" s="2003">
        <f t="shared" si="8"/>
        <v>106</v>
      </c>
      <c r="H11" s="2003">
        <f t="shared" si="8"/>
        <v>98.1</v>
      </c>
      <c r="I11" s="2003">
        <f t="shared" si="8"/>
        <v>94.6</v>
      </c>
      <c r="J11" s="2003">
        <f t="shared" si="8"/>
        <v>93.2</v>
      </c>
      <c r="K11" s="2003">
        <f t="shared" si="8"/>
        <v>95.4</v>
      </c>
      <c r="L11" s="2003">
        <f t="shared" si="8"/>
        <v>100.9</v>
      </c>
      <c r="M11" s="2003">
        <f t="shared" si="8"/>
        <v>106.6</v>
      </c>
      <c r="N11" s="2003">
        <f t="shared" si="8"/>
        <v>99.5</v>
      </c>
      <c r="O11" s="2003">
        <f t="shared" si="8"/>
        <v>99.7</v>
      </c>
      <c r="P11" s="2003">
        <f t="shared" si="8"/>
        <v>101.1</v>
      </c>
      <c r="Q11" s="2003">
        <f t="shared" si="8"/>
        <v>91.7</v>
      </c>
      <c r="R11" s="2003">
        <f t="shared" si="8"/>
        <v>97.6</v>
      </c>
      <c r="S11" s="2003">
        <f t="shared" si="8"/>
        <v>107.1</v>
      </c>
      <c r="T11" s="2003">
        <f t="shared" si="8"/>
        <v>113.9</v>
      </c>
      <c r="U11" s="2003">
        <f t="shared" si="8"/>
        <v>122</v>
      </c>
      <c r="V11" s="2003">
        <f t="shared" si="8"/>
        <v>133.69999999999999</v>
      </c>
      <c r="W11" s="2003">
        <f t="shared" si="8"/>
        <v>132.9</v>
      </c>
      <c r="X11" s="2003">
        <f t="shared" si="8"/>
        <v>119.1</v>
      </c>
      <c r="Y11" s="2003">
        <f t="shared" si="8"/>
        <v>105.4</v>
      </c>
      <c r="Z11" s="2003">
        <f t="shared" si="8"/>
        <v>118.2</v>
      </c>
      <c r="AA11" s="2003">
        <f t="shared" si="8"/>
        <v>121.4</v>
      </c>
      <c r="AB11" s="2003">
        <f t="shared" si="8"/>
        <v>113.1</v>
      </c>
      <c r="AC11" s="2003">
        <f t="shared" si="8"/>
        <v>113.6</v>
      </c>
      <c r="AD11" s="2003">
        <f t="shared" si="8"/>
        <v>112.7</v>
      </c>
      <c r="AE11" s="2003">
        <f t="shared" si="8"/>
        <v>110.7</v>
      </c>
      <c r="AF11" s="2003">
        <f t="shared" si="8"/>
        <v>110.8</v>
      </c>
      <c r="AG11" s="2003">
        <f t="shared" si="8"/>
        <v>114.9</v>
      </c>
      <c r="AH11" s="2003">
        <v>115.8</v>
      </c>
      <c r="AI11" s="2003">
        <v>109.8</v>
      </c>
      <c r="AJ11" s="2003">
        <v>98.7</v>
      </c>
      <c r="AK11" s="2003">
        <v>101.4</v>
      </c>
      <c r="AL11" s="2003">
        <v>101.8</v>
      </c>
      <c r="AM11" s="2003">
        <v>96.9</v>
      </c>
      <c r="AN11" s="2003">
        <v>96.3</v>
      </c>
      <c r="AO11" s="1936" t="s">
        <v>1303</v>
      </c>
      <c r="AP11" s="1953"/>
      <c r="AQ11" s="327" t="s">
        <v>1304</v>
      </c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  <c r="IP11" s="1344"/>
    </row>
    <row r="12" spans="1:250">
      <c r="A12" s="1344"/>
      <c r="B12" s="2899"/>
      <c r="C12" s="2280"/>
      <c r="D12" s="2439" t="s">
        <v>577</v>
      </c>
      <c r="E12" s="2425" t="s">
        <v>1298</v>
      </c>
      <c r="F12" s="1226">
        <f>ROUND((F11-E11)/E11*100,1)</f>
        <v>2.9</v>
      </c>
      <c r="G12" s="1226">
        <f t="shared" ref="G12:AN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-4.8</v>
      </c>
      <c r="AN12" s="1226">
        <f t="shared" si="9"/>
        <v>-0.6</v>
      </c>
      <c r="AO12" s="1936" t="s">
        <v>97</v>
      </c>
      <c r="AP12" s="1953"/>
      <c r="AQ12" s="327" t="s">
        <v>1305</v>
      </c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  <c r="IP12" s="1344"/>
    </row>
    <row r="13" spans="1:250">
      <c r="A13" s="1344"/>
      <c r="B13" s="2899"/>
      <c r="C13" s="2280" t="s">
        <v>991</v>
      </c>
      <c r="D13" s="2438" t="s">
        <v>996</v>
      </c>
      <c r="E13" s="2288">
        <f>E128</f>
        <v>88.3</v>
      </c>
      <c r="F13" s="2288">
        <f t="shared" ref="F13:AG13" si="10">F128</f>
        <v>88.2</v>
      </c>
      <c r="G13" s="2288">
        <f t="shared" si="10"/>
        <v>98.1</v>
      </c>
      <c r="H13" s="2288">
        <f t="shared" si="10"/>
        <v>97.4</v>
      </c>
      <c r="I13" s="2288">
        <f t="shared" si="10"/>
        <v>94.4</v>
      </c>
      <c r="J13" s="2288">
        <f t="shared" si="10"/>
        <v>89.7</v>
      </c>
      <c r="K13" s="2288">
        <f t="shared" si="10"/>
        <v>86.2</v>
      </c>
      <c r="L13" s="2288">
        <f t="shared" si="10"/>
        <v>83.3</v>
      </c>
      <c r="M13" s="2288">
        <f t="shared" si="10"/>
        <v>89.1</v>
      </c>
      <c r="N13" s="2288">
        <f t="shared" si="10"/>
        <v>88.7</v>
      </c>
      <c r="O13" s="2288">
        <f t="shared" si="10"/>
        <v>83.6</v>
      </c>
      <c r="P13" s="2288">
        <f t="shared" si="10"/>
        <v>82.7</v>
      </c>
      <c r="Q13" s="2288">
        <f t="shared" si="10"/>
        <v>84.3</v>
      </c>
      <c r="R13" s="2288">
        <f t="shared" si="10"/>
        <v>77.400000000000006</v>
      </c>
      <c r="S13" s="2288">
        <f t="shared" si="10"/>
        <v>80.400000000000006</v>
      </c>
      <c r="T13" s="2288">
        <f t="shared" si="10"/>
        <v>83.6</v>
      </c>
      <c r="U13" s="2288">
        <f t="shared" si="10"/>
        <v>89.8</v>
      </c>
      <c r="V13" s="2288">
        <f t="shared" si="10"/>
        <v>92.9</v>
      </c>
      <c r="W13" s="2288">
        <f t="shared" si="10"/>
        <v>90.1</v>
      </c>
      <c r="X13" s="2288">
        <f t="shared" si="10"/>
        <v>90.3</v>
      </c>
      <c r="Y13" s="2288">
        <f t="shared" si="10"/>
        <v>80.3</v>
      </c>
      <c r="Z13" s="2288">
        <f t="shared" si="10"/>
        <v>79.5</v>
      </c>
      <c r="AA13" s="2288">
        <f t="shared" si="10"/>
        <v>90.3</v>
      </c>
      <c r="AB13" s="2288">
        <f t="shared" si="10"/>
        <v>92.9</v>
      </c>
      <c r="AC13" s="2288">
        <f t="shared" si="10"/>
        <v>89.2</v>
      </c>
      <c r="AD13" s="2288">
        <f t="shared" si="10"/>
        <v>92</v>
      </c>
      <c r="AE13" s="2288">
        <f t="shared" si="10"/>
        <v>92.8</v>
      </c>
      <c r="AF13" s="2288">
        <f t="shared" si="10"/>
        <v>96.3</v>
      </c>
      <c r="AG13" s="2288">
        <f t="shared" si="10"/>
        <v>97.8</v>
      </c>
      <c r="AH13" s="2288">
        <v>100.1</v>
      </c>
      <c r="AI13" s="2288">
        <v>102.3</v>
      </c>
      <c r="AJ13" s="2288">
        <v>98.6</v>
      </c>
      <c r="AK13" s="2288">
        <v>97.9</v>
      </c>
      <c r="AL13" s="2288">
        <v>98.6</v>
      </c>
      <c r="AM13" s="2289">
        <v>101</v>
      </c>
      <c r="AN13" s="2288">
        <v>101.8</v>
      </c>
      <c r="AO13" s="1956" t="s">
        <v>1306</v>
      </c>
      <c r="AP13" s="1953"/>
      <c r="AQ13" s="327" t="s">
        <v>1307</v>
      </c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  <c r="IP13" s="1344"/>
    </row>
    <row r="14" spans="1:250">
      <c r="A14" s="1344"/>
      <c r="B14" s="2899"/>
      <c r="C14" s="2280"/>
      <c r="D14" s="2439" t="s">
        <v>577</v>
      </c>
      <c r="E14" s="2440" t="s">
        <v>1298</v>
      </c>
      <c r="F14" s="1226">
        <f t="shared" ref="F14:AN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511">
        <f t="shared" si="11"/>
        <v>-0.7</v>
      </c>
      <c r="AL14" s="1511">
        <f t="shared" si="11"/>
        <v>0.7</v>
      </c>
      <c r="AM14" s="1511">
        <f t="shared" si="11"/>
        <v>2.4</v>
      </c>
      <c r="AN14" s="2257">
        <f t="shared" si="11"/>
        <v>0.8</v>
      </c>
      <c r="AO14" s="1544" t="s">
        <v>521</v>
      </c>
      <c r="AP14" s="1953"/>
      <c r="AQ14" s="327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  <c r="IP14" s="1344"/>
    </row>
    <row r="15" spans="1:250">
      <c r="A15" s="1344"/>
      <c r="B15" s="2899"/>
      <c r="C15" s="2280" t="s">
        <v>993</v>
      </c>
      <c r="D15" s="2441" t="s">
        <v>576</v>
      </c>
      <c r="E15" s="1959">
        <v>14.306666999999999</v>
      </c>
      <c r="F15" s="1959">
        <v>15.424234869999999</v>
      </c>
      <c r="G15" s="1959">
        <v>16.292895730000001</v>
      </c>
      <c r="H15" s="1959">
        <v>15.770829460000002</v>
      </c>
      <c r="I15" s="1959">
        <v>14.89768115</v>
      </c>
      <c r="J15" s="1959">
        <v>12.7881464</v>
      </c>
      <c r="K15" s="1959">
        <v>14.403391300000001</v>
      </c>
      <c r="L15" s="1959">
        <v>14.580280400000001</v>
      </c>
      <c r="M15" s="1959">
        <v>15.19490991</v>
      </c>
      <c r="N15" s="1959">
        <v>14.39439383</v>
      </c>
      <c r="O15" s="1959">
        <v>13.57866493</v>
      </c>
      <c r="P15" s="1959">
        <v>14.06998963</v>
      </c>
      <c r="Q15" s="1959">
        <v>13.121288460000001</v>
      </c>
      <c r="R15" s="1959">
        <v>12.45880403</v>
      </c>
      <c r="S15" s="1959">
        <v>12.34536486</v>
      </c>
      <c r="T15" s="1959">
        <v>12.945203470000001</v>
      </c>
      <c r="U15" s="1959">
        <v>13.477827189999999</v>
      </c>
      <c r="V15" s="1959">
        <v>14.45498136</v>
      </c>
      <c r="W15" s="1959">
        <v>15.78463943</v>
      </c>
      <c r="X15" s="1959">
        <v>16.51279173</v>
      </c>
      <c r="Y15" s="1959">
        <v>13.423027800000002</v>
      </c>
      <c r="Z15" s="1959">
        <v>14.183783480000001</v>
      </c>
      <c r="AA15" s="1959">
        <v>14.357443179999999</v>
      </c>
      <c r="AB15" s="1959">
        <v>14.347022390000001</v>
      </c>
      <c r="AC15" s="1959">
        <v>14.02686606</v>
      </c>
      <c r="AD15" s="1959">
        <v>14.88835591</v>
      </c>
      <c r="AE15" s="1959">
        <v>15.44567243</v>
      </c>
      <c r="AF15" s="1959">
        <v>15.10535</v>
      </c>
      <c r="AG15" s="1959">
        <v>15.665881000000001</v>
      </c>
      <c r="AH15" s="1959">
        <v>16.506736</v>
      </c>
      <c r="AI15" s="1959">
        <v>16.228975999999999</v>
      </c>
      <c r="AJ15" s="1959">
        <v>16.263313</v>
      </c>
      <c r="AK15" s="1963">
        <v>16.502306999999998</v>
      </c>
      <c r="AL15" s="1963">
        <v>18.340264000000001</v>
      </c>
      <c r="AM15" s="1963">
        <v>18.461711000000001</v>
      </c>
      <c r="AN15" s="2435" t="s">
        <v>579</v>
      </c>
      <c r="AO15" s="1267" t="s">
        <v>1247</v>
      </c>
      <c r="AP15" s="1344"/>
      <c r="AQ15" s="327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  <c r="IP15" s="1344"/>
    </row>
    <row r="16" spans="1:250">
      <c r="A16" s="1344"/>
      <c r="B16" s="2900"/>
      <c r="C16" s="2442" t="s">
        <v>1308</v>
      </c>
      <c r="D16" s="2443" t="s">
        <v>577</v>
      </c>
      <c r="E16" s="2425" t="s">
        <v>1298</v>
      </c>
      <c r="F16" s="2444">
        <v>7.8</v>
      </c>
      <c r="G16" s="2444">
        <v>5.6</v>
      </c>
      <c r="H16" s="2444">
        <v>-3.2</v>
      </c>
      <c r="I16" s="2444">
        <v>-5.5</v>
      </c>
      <c r="J16" s="2444">
        <v>-2</v>
      </c>
      <c r="K16" s="2444">
        <v>-1.4</v>
      </c>
      <c r="L16" s="2444">
        <v>1.2</v>
      </c>
      <c r="M16" s="2444">
        <v>4.2</v>
      </c>
      <c r="N16" s="2444">
        <v>-5.3</v>
      </c>
      <c r="O16" s="2444">
        <v>-5.7</v>
      </c>
      <c r="P16" s="2444">
        <v>3.6</v>
      </c>
      <c r="Q16" s="2444">
        <v>-6.7</v>
      </c>
      <c r="R16" s="2444">
        <v>-5</v>
      </c>
      <c r="S16" s="2444">
        <v>-0.9</v>
      </c>
      <c r="T16" s="2444">
        <v>4.9000000000000004</v>
      </c>
      <c r="U16" s="2444">
        <v>4.0999999999999996</v>
      </c>
      <c r="V16" s="2444">
        <v>7.3</v>
      </c>
      <c r="W16" s="2444">
        <v>9.1999999999999993</v>
      </c>
      <c r="X16" s="2444">
        <v>4.5999999999999996</v>
      </c>
      <c r="Y16" s="2444">
        <v>-18.7</v>
      </c>
      <c r="Z16" s="2444">
        <v>5.7</v>
      </c>
      <c r="AA16" s="2444">
        <v>1.2</v>
      </c>
      <c r="AB16" s="2444">
        <v>-0.1</v>
      </c>
      <c r="AC16" s="2444">
        <v>-2.9</v>
      </c>
      <c r="AD16" s="2444">
        <v>6.1</v>
      </c>
      <c r="AE16" s="2444">
        <v>3.7</v>
      </c>
      <c r="AF16" s="2444">
        <v>-2.2000000000000002</v>
      </c>
      <c r="AG16" s="1226">
        <f t="shared" ref="AG16:AM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1226">
        <f t="shared" si="12"/>
        <v>0.7</v>
      </c>
      <c r="AN16" s="2445" t="s">
        <v>579</v>
      </c>
      <c r="AO16" s="1264" t="s">
        <v>1309</v>
      </c>
      <c r="AP16" s="1344"/>
      <c r="AQ16" s="327" t="s">
        <v>1310</v>
      </c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  <c r="IP16" s="1344"/>
    </row>
    <row r="17" spans="1:250">
      <c r="A17" s="1344"/>
      <c r="B17" s="2913" t="s">
        <v>1311</v>
      </c>
      <c r="C17" s="2446" t="s">
        <v>995</v>
      </c>
      <c r="D17" s="2447" t="s">
        <v>996</v>
      </c>
      <c r="E17" s="2448" t="s">
        <v>1312</v>
      </c>
      <c r="F17" s="2448" t="s">
        <v>1313</v>
      </c>
      <c r="G17" s="2448" t="s">
        <v>1010</v>
      </c>
      <c r="H17" s="2448" t="s">
        <v>1314</v>
      </c>
      <c r="I17" s="2448" t="s">
        <v>1315</v>
      </c>
      <c r="J17" s="2448" t="s">
        <v>1316</v>
      </c>
      <c r="K17" s="2448" t="s">
        <v>1317</v>
      </c>
      <c r="L17" s="2448" t="s">
        <v>1318</v>
      </c>
      <c r="M17" s="2448" t="s">
        <v>1319</v>
      </c>
      <c r="N17" s="2448" t="s">
        <v>1002</v>
      </c>
      <c r="O17" s="1567" t="s">
        <v>1320</v>
      </c>
      <c r="P17" s="1567" t="s">
        <v>1321</v>
      </c>
      <c r="Q17" s="1567" t="s">
        <v>1322</v>
      </c>
      <c r="R17" s="1567" t="s">
        <v>1005</v>
      </c>
      <c r="S17" s="1567" t="s">
        <v>1006</v>
      </c>
      <c r="T17" s="1567" t="s">
        <v>907</v>
      </c>
      <c r="U17" s="1567" t="s">
        <v>1006</v>
      </c>
      <c r="V17" s="1567" t="s">
        <v>1005</v>
      </c>
      <c r="W17" s="1567" t="s">
        <v>1323</v>
      </c>
      <c r="X17" s="1567" t="s">
        <v>1007</v>
      </c>
      <c r="Y17" s="1567" t="s">
        <v>1324</v>
      </c>
      <c r="Z17" s="1567" t="s">
        <v>1011</v>
      </c>
      <c r="AA17" s="1567" t="s">
        <v>1011</v>
      </c>
      <c r="AB17" s="1567" t="s">
        <v>1325</v>
      </c>
      <c r="AC17" s="1567" t="s">
        <v>906</v>
      </c>
      <c r="AD17" s="1567" t="s">
        <v>1316</v>
      </c>
      <c r="AE17" s="1567" t="s">
        <v>1326</v>
      </c>
      <c r="AF17" s="1567" t="s">
        <v>913</v>
      </c>
      <c r="AG17" s="1567" t="s">
        <v>1327</v>
      </c>
      <c r="AH17" s="1963" t="s">
        <v>843</v>
      </c>
      <c r="AI17" s="1963" t="s">
        <v>1328</v>
      </c>
      <c r="AJ17" s="1959" t="s">
        <v>1329</v>
      </c>
      <c r="AK17" s="1959" t="s">
        <v>1330</v>
      </c>
      <c r="AL17" s="1959" t="s">
        <v>1331</v>
      </c>
      <c r="AM17" s="1959" t="s">
        <v>1436</v>
      </c>
      <c r="AN17" s="1959" t="s">
        <v>1477</v>
      </c>
      <c r="AO17" s="1964" t="s">
        <v>1332</v>
      </c>
      <c r="AP17" s="1344"/>
      <c r="AQ17" s="327" t="s">
        <v>1333</v>
      </c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  <c r="IP17" s="1344"/>
    </row>
    <row r="18" spans="1:250">
      <c r="A18" s="1344"/>
      <c r="B18" s="2899"/>
      <c r="C18" s="2449" t="s">
        <v>1014</v>
      </c>
      <c r="D18" s="2430" t="s">
        <v>577</v>
      </c>
      <c r="E18" s="2425" t="s">
        <v>1298</v>
      </c>
      <c r="F18" s="1511">
        <f>ROUND((F17-E17)/E17*100,1)</f>
        <v>3.3</v>
      </c>
      <c r="G18" s="1511">
        <f>ROUND((G17-F17)/F17*100,1)</f>
        <v>2.7</v>
      </c>
      <c r="H18" s="1511">
        <f t="shared" ref="H18:AN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226">
        <f t="shared" si="13"/>
        <v>3.2</v>
      </c>
      <c r="AO18" s="1966" t="s">
        <v>1334</v>
      </c>
      <c r="AP18" s="1344"/>
      <c r="AQ18" s="327"/>
      <c r="AR18" s="1967"/>
      <c r="AS18" s="1968"/>
      <c r="AT18" s="1967"/>
      <c r="AU18" s="1967"/>
      <c r="AV18" s="1967"/>
      <c r="AW18" s="1967"/>
      <c r="AX18" s="1967"/>
      <c r="AY18" s="1967"/>
      <c r="AZ18" s="1967"/>
      <c r="BA18" s="1967"/>
      <c r="BB18" s="1967"/>
      <c r="BC18" s="1967"/>
      <c r="BD18" s="1967"/>
      <c r="BE18" s="1967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  <c r="IP18" s="1344"/>
    </row>
    <row r="19" spans="1:250">
      <c r="A19" s="1344"/>
      <c r="B19" s="2899"/>
      <c r="C19" s="2450" t="s">
        <v>1335</v>
      </c>
      <c r="D19" s="2438" t="s">
        <v>784</v>
      </c>
      <c r="E19" s="2451">
        <f>E76</f>
        <v>103.758333333333</v>
      </c>
      <c r="F19" s="2451">
        <f>F76</f>
        <v>105.041666666667</v>
      </c>
      <c r="G19" s="2451">
        <f>G76</f>
        <v>105.491666666667</v>
      </c>
      <c r="H19" s="2451">
        <f t="shared" ref="H19:AN20" si="14">H76</f>
        <v>104.416666666667</v>
      </c>
      <c r="I19" s="2451">
        <f t="shared" si="14"/>
        <v>102.575</v>
      </c>
      <c r="J19" s="2451">
        <f t="shared" si="14"/>
        <v>101.23333333333299</v>
      </c>
      <c r="K19" s="2451">
        <f t="shared" si="14"/>
        <v>100.125</v>
      </c>
      <c r="L19" s="2451">
        <f t="shared" si="14"/>
        <v>98.6</v>
      </c>
      <c r="M19" s="2451">
        <f t="shared" si="14"/>
        <v>99.6</v>
      </c>
      <c r="N19" s="2451">
        <f t="shared" si="14"/>
        <v>97.4583333333333</v>
      </c>
      <c r="O19" s="2451">
        <f t="shared" si="14"/>
        <v>96.741666666666703</v>
      </c>
      <c r="P19" s="2451">
        <f t="shared" si="14"/>
        <v>96.174999999999997</v>
      </c>
      <c r="Q19" s="2451">
        <f t="shared" si="14"/>
        <v>93.783333333333303</v>
      </c>
      <c r="R19" s="2451">
        <f t="shared" si="14"/>
        <v>92.216666666666697</v>
      </c>
      <c r="S19" s="2451">
        <f t="shared" si="14"/>
        <v>91.658333333333303</v>
      </c>
      <c r="T19" s="2451">
        <f t="shared" si="14"/>
        <v>93.224999999999994</v>
      </c>
      <c r="U19" s="2451">
        <f t="shared" si="14"/>
        <v>94.8333333333333</v>
      </c>
      <c r="V19" s="2451">
        <f t="shared" si="14"/>
        <v>96.758333333333297</v>
      </c>
      <c r="W19" s="2451">
        <f t="shared" si="14"/>
        <v>98.9583333333333</v>
      </c>
      <c r="X19" s="2451">
        <f t="shared" si="14"/>
        <v>102.133333333333</v>
      </c>
      <c r="Y19" s="2451">
        <f t="shared" si="14"/>
        <v>96.908333333333303</v>
      </c>
      <c r="Z19" s="2451">
        <f t="shared" si="14"/>
        <v>97.316666666666706</v>
      </c>
      <c r="AA19" s="2451">
        <f t="shared" si="14"/>
        <v>98.566666666666606</v>
      </c>
      <c r="AB19" s="2451">
        <f t="shared" si="14"/>
        <v>97.575000000000003</v>
      </c>
      <c r="AC19" s="2451">
        <f t="shared" si="14"/>
        <v>99.358333333333306</v>
      </c>
      <c r="AD19" s="2451">
        <f t="shared" si="14"/>
        <v>102.175</v>
      </c>
      <c r="AE19" s="2451">
        <f t="shared" si="14"/>
        <v>98.783333333333303</v>
      </c>
      <c r="AF19" s="2451">
        <f t="shared" si="14"/>
        <v>96.441666666666706</v>
      </c>
      <c r="AG19" s="2451">
        <f t="shared" si="14"/>
        <v>99.008333333333297</v>
      </c>
      <c r="AH19" s="2451">
        <f t="shared" si="14"/>
        <v>101.2</v>
      </c>
      <c r="AI19" s="2451">
        <f t="shared" si="14"/>
        <v>101.333333333333</v>
      </c>
      <c r="AJ19" s="2451">
        <f t="shared" si="14"/>
        <v>99.858333333333306</v>
      </c>
      <c r="AK19" s="2452">
        <f t="shared" si="14"/>
        <v>106.98333333333299</v>
      </c>
      <c r="AL19" s="2452">
        <f t="shared" si="14"/>
        <v>117.216666666667</v>
      </c>
      <c r="AM19" s="2452">
        <f t="shared" si="14"/>
        <v>120.041666666667</v>
      </c>
      <c r="AN19" s="2452">
        <f t="shared" si="14"/>
        <v>123.925</v>
      </c>
      <c r="AO19" s="1970" t="s">
        <v>1017</v>
      </c>
      <c r="AP19" s="1344"/>
      <c r="AQ19" s="327" t="s">
        <v>1336</v>
      </c>
      <c r="AR19" s="1344"/>
      <c r="AS19" s="1968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  <c r="IP19" s="1344"/>
    </row>
    <row r="20" spans="1:250">
      <c r="A20" s="1344"/>
      <c r="B20" s="2900"/>
      <c r="C20" s="2453" t="s">
        <v>1337</v>
      </c>
      <c r="D20" s="2430" t="s">
        <v>577</v>
      </c>
      <c r="E20" s="2425" t="s">
        <v>1298</v>
      </c>
      <c r="F20" s="2454">
        <f>F77</f>
        <v>1.2</v>
      </c>
      <c r="G20" s="2455">
        <f>G77</f>
        <v>0.4</v>
      </c>
      <c r="H20" s="2455">
        <f t="shared" si="14"/>
        <v>-1</v>
      </c>
      <c r="I20" s="2455">
        <f t="shared" si="14"/>
        <v>-1.8</v>
      </c>
      <c r="J20" s="2455">
        <f t="shared" si="14"/>
        <v>-1.3</v>
      </c>
      <c r="K20" s="2455">
        <f t="shared" si="14"/>
        <v>-1.1000000000000001</v>
      </c>
      <c r="L20" s="2455">
        <f t="shared" si="14"/>
        <v>-1.5</v>
      </c>
      <c r="M20" s="2455">
        <f t="shared" si="14"/>
        <v>1</v>
      </c>
      <c r="N20" s="2455">
        <f t="shared" si="14"/>
        <v>-2.2000000000000002</v>
      </c>
      <c r="O20" s="2455">
        <f t="shared" si="14"/>
        <v>-0.7</v>
      </c>
      <c r="P20" s="2455">
        <f t="shared" si="14"/>
        <v>-0.6</v>
      </c>
      <c r="Q20" s="2455">
        <f t="shared" si="14"/>
        <v>-2.5</v>
      </c>
      <c r="R20" s="2455">
        <f t="shared" si="14"/>
        <v>-1.7</v>
      </c>
      <c r="S20" s="2455">
        <f t="shared" si="14"/>
        <v>-0.6</v>
      </c>
      <c r="T20" s="2455">
        <f t="shared" si="14"/>
        <v>1.7</v>
      </c>
      <c r="U20" s="2455">
        <f t="shared" si="14"/>
        <v>1.7</v>
      </c>
      <c r="V20" s="2455">
        <f t="shared" si="14"/>
        <v>2</v>
      </c>
      <c r="W20" s="2455">
        <f t="shared" si="14"/>
        <v>2.2999999999999998</v>
      </c>
      <c r="X20" s="2455">
        <f t="shared" si="14"/>
        <v>3.2</v>
      </c>
      <c r="Y20" s="2455">
        <f t="shared" si="14"/>
        <v>-5.0999999999999996</v>
      </c>
      <c r="Z20" s="2455">
        <f t="shared" si="14"/>
        <v>0.4</v>
      </c>
      <c r="AA20" s="2455">
        <f t="shared" si="14"/>
        <v>1.3</v>
      </c>
      <c r="AB20" s="2455">
        <f t="shared" si="14"/>
        <v>-1</v>
      </c>
      <c r="AC20" s="2455">
        <f t="shared" si="14"/>
        <v>1.8</v>
      </c>
      <c r="AD20" s="2455">
        <f t="shared" si="14"/>
        <v>2.8</v>
      </c>
      <c r="AE20" s="2455">
        <f t="shared" si="14"/>
        <v>-3.3</v>
      </c>
      <c r="AF20" s="2455">
        <f t="shared" si="14"/>
        <v>-2.4</v>
      </c>
      <c r="AG20" s="2455">
        <f t="shared" si="14"/>
        <v>2.7</v>
      </c>
      <c r="AH20" s="2455">
        <f t="shared" si="14"/>
        <v>2.2000000000000002</v>
      </c>
      <c r="AI20" s="2455">
        <f t="shared" si="14"/>
        <v>0.1</v>
      </c>
      <c r="AJ20" s="2455">
        <f t="shared" si="14"/>
        <v>-1.5</v>
      </c>
      <c r="AK20" s="2452">
        <f t="shared" si="14"/>
        <v>7.1</v>
      </c>
      <c r="AL20" s="2452">
        <f t="shared" si="14"/>
        <v>9.6</v>
      </c>
      <c r="AM20" s="2452">
        <f t="shared" si="14"/>
        <v>2.4</v>
      </c>
      <c r="AN20" s="2452">
        <f t="shared" si="14"/>
        <v>3.2</v>
      </c>
      <c r="AO20" s="1966" t="s">
        <v>1015</v>
      </c>
      <c r="AP20" s="1344"/>
      <c r="AQ20" s="327"/>
      <c r="AR20" s="1344"/>
      <c r="AS20" s="1968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  <c r="IP20" s="1344"/>
    </row>
    <row r="21" spans="1:250" ht="13.5" customHeight="1">
      <c r="A21" s="1344"/>
      <c r="B21" s="2913" t="s">
        <v>1338</v>
      </c>
      <c r="C21" s="2450" t="s">
        <v>1339</v>
      </c>
      <c r="D21" s="2441" t="s">
        <v>996</v>
      </c>
      <c r="E21" s="2063">
        <f t="shared" ref="E21:AJ21" si="15">E135</f>
        <v>97.19978915935495</v>
      </c>
      <c r="F21" s="2063">
        <f t="shared" si="15"/>
        <v>100.87400799355736</v>
      </c>
      <c r="G21" s="2063">
        <f t="shared" si="15"/>
        <v>105.88430640383342</v>
      </c>
      <c r="H21" s="2063">
        <f t="shared" si="15"/>
        <v>107.33172594457983</v>
      </c>
      <c r="I21" s="2063">
        <f t="shared" si="15"/>
        <v>105.32760658046939</v>
      </c>
      <c r="J21" s="2063">
        <f t="shared" si="15"/>
        <v>107.77708580327099</v>
      </c>
      <c r="K21" s="2063">
        <f t="shared" si="15"/>
        <v>111.33996467280065</v>
      </c>
      <c r="L21" s="2063">
        <f t="shared" si="15"/>
        <v>113.56676396625667</v>
      </c>
      <c r="M21" s="2063">
        <f t="shared" si="15"/>
        <v>116.0162431890583</v>
      </c>
      <c r="N21" s="2063">
        <f t="shared" si="15"/>
        <v>113.01006414289267</v>
      </c>
      <c r="O21" s="2063">
        <f t="shared" si="15"/>
        <v>109.22450534401743</v>
      </c>
      <c r="P21" s="2063">
        <f t="shared" si="15"/>
        <v>102.64246462255042</v>
      </c>
      <c r="Q21" s="2063">
        <f t="shared" si="15"/>
        <v>100.48775639574116</v>
      </c>
      <c r="R21" s="2063">
        <f t="shared" si="15"/>
        <v>96.570105074269762</v>
      </c>
      <c r="S21" s="2063">
        <f t="shared" si="15"/>
        <v>95.982457376049069</v>
      </c>
      <c r="T21" s="2063">
        <f t="shared" si="15"/>
        <v>96.96187020641689</v>
      </c>
      <c r="U21" s="2063">
        <f t="shared" si="15"/>
        <v>98.430989451968685</v>
      </c>
      <c r="V21" s="2063">
        <f t="shared" si="15"/>
        <v>99.606284848410098</v>
      </c>
      <c r="W21" s="2063">
        <f t="shared" si="15"/>
        <v>101.76099307521936</v>
      </c>
      <c r="X21" s="2063">
        <f t="shared" si="15"/>
        <v>99.018637150189377</v>
      </c>
      <c r="Y21" s="2063">
        <f t="shared" si="15"/>
        <v>98.235106885895092</v>
      </c>
      <c r="Z21" s="2063">
        <f t="shared" si="15"/>
        <v>97.549517904637625</v>
      </c>
      <c r="AA21" s="2063">
        <f t="shared" si="15"/>
        <v>98.626872018042249</v>
      </c>
      <c r="AB21" s="2063">
        <f t="shared" si="15"/>
        <v>99.116578433226181</v>
      </c>
      <c r="AC21" s="2063">
        <f t="shared" si="15"/>
        <v>98.435030251465292</v>
      </c>
      <c r="AD21" s="2063">
        <f t="shared" si="15"/>
        <v>98.337666225499447</v>
      </c>
      <c r="AE21" s="2063">
        <f t="shared" si="15"/>
        <v>97.364025965841037</v>
      </c>
      <c r="AF21" s="2063">
        <f t="shared" si="15"/>
        <v>98.629758303396969</v>
      </c>
      <c r="AG21" s="2063">
        <f t="shared" si="15"/>
        <v>100.90158557593325</v>
      </c>
      <c r="AH21" s="2063">
        <f t="shared" si="15"/>
        <v>105.01521567299002</v>
      </c>
      <c r="AI21" s="2063">
        <f t="shared" si="15"/>
        <v>104.96653366000713</v>
      </c>
      <c r="AJ21" s="2063">
        <f t="shared" si="15"/>
        <v>100.47967479674796</v>
      </c>
      <c r="AK21" s="2456">
        <f>AK135</f>
        <v>102.99166666666666</v>
      </c>
      <c r="AL21" s="2456">
        <f>AL135</f>
        <v>101.9</v>
      </c>
      <c r="AM21" s="2456">
        <f>AM135</f>
        <v>103.5</v>
      </c>
      <c r="AN21" s="2456">
        <f>AN135</f>
        <v>103.2</v>
      </c>
      <c r="AO21" s="1972" t="s">
        <v>1340</v>
      </c>
      <c r="AP21" s="1344"/>
      <c r="AQ21" s="327" t="s">
        <v>1341</v>
      </c>
      <c r="AR21" s="1344"/>
      <c r="AS21" s="1968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  <c r="IP21" s="1344"/>
    </row>
    <row r="22" spans="1:250">
      <c r="A22" s="1344"/>
      <c r="B22" s="2899"/>
      <c r="C22" s="2457" t="s">
        <v>565</v>
      </c>
      <c r="D22" s="2443" t="s">
        <v>577</v>
      </c>
      <c r="E22" s="2431" t="s">
        <v>1298</v>
      </c>
      <c r="F22" s="1511">
        <f t="shared" ref="F22:AN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226">
        <f t="shared" si="16"/>
        <v>-0.3</v>
      </c>
      <c r="AO22" s="1936" t="s">
        <v>97</v>
      </c>
      <c r="AP22" s="1344"/>
      <c r="AQ22" s="327" t="s">
        <v>1342</v>
      </c>
      <c r="AR22" s="1344"/>
      <c r="AS22" s="1968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  <c r="IP22" s="1344"/>
    </row>
    <row r="23" spans="1:250">
      <c r="A23" s="1344"/>
      <c r="B23" s="2899"/>
      <c r="C23" s="2450" t="s">
        <v>1339</v>
      </c>
      <c r="D23" s="2458" t="s">
        <v>996</v>
      </c>
      <c r="E23" s="2456">
        <f t="shared" ref="E23:AJ23" si="17">E138</f>
        <v>105.3973797396439</v>
      </c>
      <c r="F23" s="2456">
        <f t="shared" si="17"/>
        <v>109.01567295329725</v>
      </c>
      <c r="G23" s="2456">
        <f t="shared" si="17"/>
        <v>112.51724703102629</v>
      </c>
      <c r="H23" s="2456">
        <f t="shared" si="17"/>
        <v>114.5014723417394</v>
      </c>
      <c r="I23" s="2456">
        <f t="shared" si="17"/>
        <v>116.01882110875533</v>
      </c>
      <c r="J23" s="2456">
        <f t="shared" si="17"/>
        <v>116.95257419614971</v>
      </c>
      <c r="K23" s="2456">
        <f t="shared" si="17"/>
        <v>116.71913592430111</v>
      </c>
      <c r="L23" s="2456">
        <f t="shared" si="17"/>
        <v>117.06929333207398</v>
      </c>
      <c r="M23" s="2456">
        <f t="shared" si="17"/>
        <v>117.30273160392264</v>
      </c>
      <c r="N23" s="2456">
        <f t="shared" si="17"/>
        <v>113.21756184657211</v>
      </c>
      <c r="O23" s="2456">
        <f t="shared" si="17"/>
        <v>110.29958344846459</v>
      </c>
      <c r="P23" s="2456">
        <f t="shared" si="17"/>
        <v>113.47693770418165</v>
      </c>
      <c r="Q23" s="2456">
        <f t="shared" si="17"/>
        <v>114.11067881488172</v>
      </c>
      <c r="R23" s="2456">
        <f t="shared" si="17"/>
        <v>109.34830076241485</v>
      </c>
      <c r="S23" s="2456">
        <f t="shared" si="17"/>
        <v>108.91027381825452</v>
      </c>
      <c r="T23" s="2456">
        <f t="shared" si="17"/>
        <v>109.81428687322374</v>
      </c>
      <c r="U23" s="2456">
        <f t="shared" si="17"/>
        <v>103.59216514327588</v>
      </c>
      <c r="V23" s="2456">
        <f t="shared" si="17"/>
        <v>104.29076355946367</v>
      </c>
      <c r="W23" s="2456">
        <f t="shared" si="17"/>
        <v>105.9873597130626</v>
      </c>
      <c r="X23" s="2456">
        <f t="shared" si="17"/>
        <v>102.49436763212363</v>
      </c>
      <c r="Y23" s="2456">
        <f t="shared" si="17"/>
        <v>99.400574646149096</v>
      </c>
      <c r="Z23" s="2456">
        <f t="shared" si="17"/>
        <v>99.999373288595777</v>
      </c>
      <c r="AA23" s="2456">
        <f t="shared" si="17"/>
        <v>100.59817193104246</v>
      </c>
      <c r="AB23" s="2456">
        <f t="shared" si="17"/>
        <v>106.0871594868037</v>
      </c>
      <c r="AC23" s="2456">
        <f t="shared" si="17"/>
        <v>105.08916174939257</v>
      </c>
      <c r="AD23" s="2456">
        <f t="shared" si="17"/>
        <v>101.89556898967693</v>
      </c>
      <c r="AE23" s="2456">
        <f t="shared" si="17"/>
        <v>99.799773741113555</v>
      </c>
      <c r="AF23" s="2456">
        <f t="shared" si="17"/>
        <v>100.79777147852469</v>
      </c>
      <c r="AG23" s="2456">
        <f t="shared" si="17"/>
        <v>102.44446774525305</v>
      </c>
      <c r="AH23" s="2456">
        <f t="shared" si="17"/>
        <v>106.12042607805076</v>
      </c>
      <c r="AI23" s="2456">
        <f t="shared" si="17"/>
        <v>105.039261862522</v>
      </c>
      <c r="AJ23" s="2456">
        <f t="shared" si="17"/>
        <v>100.29877260981912</v>
      </c>
      <c r="AK23" s="2063">
        <f>AK138</f>
        <v>103.50833333333334</v>
      </c>
      <c r="AL23" s="2063">
        <f>AL138</f>
        <v>99.2</v>
      </c>
      <c r="AM23" s="2063">
        <f>AM138</f>
        <v>97.1</v>
      </c>
      <c r="AN23" s="2063">
        <f>AN138</f>
        <v>93.4</v>
      </c>
      <c r="AO23" s="1936" t="s">
        <v>1343</v>
      </c>
      <c r="AP23" s="1344"/>
      <c r="AQ23" s="327"/>
      <c r="AR23" s="1344"/>
      <c r="AS23" s="1968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  <c r="IP23" s="1344"/>
    </row>
    <row r="24" spans="1:250">
      <c r="A24" s="1344"/>
      <c r="B24" s="2899"/>
      <c r="C24" s="2457" t="s">
        <v>566</v>
      </c>
      <c r="D24" s="2443" t="s">
        <v>577</v>
      </c>
      <c r="E24" s="2425" t="s">
        <v>1298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2257">
        <f>ROUND((AN23-AM23)/AM23*100,1)</f>
        <v>-3.8</v>
      </c>
      <c r="AO24" s="1936" t="s">
        <v>1344</v>
      </c>
      <c r="AP24" s="1344"/>
      <c r="AQ24" s="327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  <c r="IP24" s="1344"/>
    </row>
    <row r="25" spans="1:250">
      <c r="A25" s="1344"/>
      <c r="B25" s="2899"/>
      <c r="C25" s="2450" t="s">
        <v>569</v>
      </c>
      <c r="D25" s="2441" t="s">
        <v>996</v>
      </c>
      <c r="E25" s="2063">
        <f t="shared" ref="E25:AJ25" si="19">E141</f>
        <v>198.47354429294231</v>
      </c>
      <c r="F25" s="2063">
        <f t="shared" si="19"/>
        <v>186.25689620672898</v>
      </c>
      <c r="G25" s="2063">
        <f t="shared" si="19"/>
        <v>172.59931014111615</v>
      </c>
      <c r="H25" s="2063">
        <f t="shared" si="19"/>
        <v>148.88648295838931</v>
      </c>
      <c r="I25" s="2063">
        <f t="shared" si="19"/>
        <v>126.82342534627929</v>
      </c>
      <c r="J25" s="2063">
        <f t="shared" si="19"/>
        <v>124.75599259322782</v>
      </c>
      <c r="K25" s="2063">
        <f t="shared" si="19"/>
        <v>129.85148341893046</v>
      </c>
      <c r="L25" s="2063">
        <f t="shared" si="19"/>
        <v>139.52038609229245</v>
      </c>
      <c r="M25" s="2063">
        <f t="shared" si="19"/>
        <v>140.50189457101382</v>
      </c>
      <c r="N25" s="2063">
        <f t="shared" si="19"/>
        <v>122.87650827227195</v>
      </c>
      <c r="O25" s="2063">
        <f t="shared" si="19"/>
        <v>122.55281930588508</v>
      </c>
      <c r="P25" s="2063">
        <f t="shared" si="19"/>
        <v>124.82908365015388</v>
      </c>
      <c r="Q25" s="2063">
        <f t="shared" si="19"/>
        <v>117.81234218525188</v>
      </c>
      <c r="R25" s="2063">
        <f t="shared" si="19"/>
        <v>109.81409224162846</v>
      </c>
      <c r="S25" s="2063">
        <f t="shared" si="19"/>
        <v>114.19955565719224</v>
      </c>
      <c r="T25" s="2063">
        <f t="shared" si="19"/>
        <v>122.58414404456768</v>
      </c>
      <c r="U25" s="2063">
        <f t="shared" si="19"/>
        <v>127.77360908631815</v>
      </c>
      <c r="V25" s="2063">
        <f t="shared" si="19"/>
        <v>135.09315635848523</v>
      </c>
      <c r="W25" s="2063">
        <f t="shared" si="19"/>
        <v>137.32765438451057</v>
      </c>
      <c r="X25" s="2063">
        <f t="shared" si="19"/>
        <v>130.62416030643456</v>
      </c>
      <c r="Y25" s="2063">
        <f t="shared" si="19"/>
        <v>118.26133010636913</v>
      </c>
      <c r="Z25" s="2063">
        <f t="shared" si="19"/>
        <v>124.49495310420617</v>
      </c>
      <c r="AA25" s="2063">
        <f t="shared" si="19"/>
        <v>121.80102557750273</v>
      </c>
      <c r="AB25" s="2063">
        <f t="shared" si="19"/>
        <v>117.11275635467389</v>
      </c>
      <c r="AC25" s="2063">
        <f t="shared" si="19"/>
        <v>123.84757517143251</v>
      </c>
      <c r="AD25" s="2063">
        <f t="shared" si="19"/>
        <v>127.75272592719639</v>
      </c>
      <c r="AE25" s="2063">
        <f t="shared" si="19"/>
        <v>123.68050989845861</v>
      </c>
      <c r="AF25" s="2063">
        <f t="shared" si="19"/>
        <v>120.11993126820329</v>
      </c>
      <c r="AG25" s="2063">
        <f t="shared" si="19"/>
        <v>120.6733349849292</v>
      </c>
      <c r="AH25" s="2063">
        <f t="shared" si="19"/>
        <v>130.44665345389984</v>
      </c>
      <c r="AI25" s="2063">
        <f t="shared" si="19"/>
        <v>121.96809085047659</v>
      </c>
      <c r="AJ25" s="2063">
        <f t="shared" si="19"/>
        <v>103.74753451676528</v>
      </c>
      <c r="AK25" s="2456">
        <f>AK141</f>
        <v>105.2</v>
      </c>
      <c r="AL25" s="2456">
        <f>AL141</f>
        <v>104.5</v>
      </c>
      <c r="AM25" s="2456">
        <f>AM141</f>
        <v>100.9</v>
      </c>
      <c r="AN25" s="2456">
        <f>AN141</f>
        <v>100.2</v>
      </c>
      <c r="AO25" s="1970"/>
      <c r="AP25" s="1344"/>
      <c r="AQ25" s="327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  <c r="IP25" s="1344"/>
    </row>
    <row r="26" spans="1:250">
      <c r="A26" s="1344"/>
      <c r="B26" s="2899"/>
      <c r="C26" s="2457" t="s">
        <v>570</v>
      </c>
      <c r="D26" s="2443" t="s">
        <v>577</v>
      </c>
      <c r="E26" s="2459" t="s">
        <v>1298</v>
      </c>
      <c r="F26" s="1511">
        <f t="shared" ref="F26:AN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226">
        <f t="shared" si="20"/>
        <v>-0.7</v>
      </c>
      <c r="AO26" s="1970"/>
      <c r="AP26" s="1344"/>
      <c r="AQ26" s="327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  <c r="IP26" s="1344"/>
    </row>
    <row r="27" spans="1:250">
      <c r="A27" s="1344"/>
      <c r="B27" s="2899"/>
      <c r="C27" s="2280" t="s">
        <v>571</v>
      </c>
      <c r="D27" s="2441" t="s">
        <v>784</v>
      </c>
      <c r="E27" s="2456">
        <f t="shared" ref="E27:AJ27" si="21">E144</f>
        <v>101.92203524483604</v>
      </c>
      <c r="F27" s="2456">
        <f t="shared" si="21"/>
        <v>102.96054215417209</v>
      </c>
      <c r="G27" s="2456">
        <f t="shared" si="21"/>
        <v>106.051336527196</v>
      </c>
      <c r="H27" s="2456">
        <f t="shared" si="21"/>
        <v>107.22171732978104</v>
      </c>
      <c r="I27" s="2456">
        <f t="shared" si="21"/>
        <v>105.91122051561888</v>
      </c>
      <c r="J27" s="2456">
        <f t="shared" si="21"/>
        <v>103.29022688729464</v>
      </c>
      <c r="K27" s="2456">
        <f t="shared" si="21"/>
        <v>100.43845394578459</v>
      </c>
      <c r="L27" s="2456">
        <f t="shared" si="21"/>
        <v>98.501556138689594</v>
      </c>
      <c r="M27" s="2456">
        <f t="shared" si="21"/>
        <v>98.188355642223186</v>
      </c>
      <c r="N27" s="2456">
        <f t="shared" si="21"/>
        <v>97.191059324527458</v>
      </c>
      <c r="O27" s="2456">
        <f t="shared" si="21"/>
        <v>97.479533466009713</v>
      </c>
      <c r="P27" s="2456">
        <f t="shared" si="21"/>
        <v>94.883266192669609</v>
      </c>
      <c r="Q27" s="2456">
        <f t="shared" si="21"/>
        <v>92.526020350843424</v>
      </c>
      <c r="R27" s="2456">
        <f t="shared" si="21"/>
        <v>91.405092258226745</v>
      </c>
      <c r="S27" s="2456">
        <f t="shared" si="21"/>
        <v>89.056088534728588</v>
      </c>
      <c r="T27" s="2456">
        <f t="shared" si="21"/>
        <v>89.031362179744391</v>
      </c>
      <c r="U27" s="2456">
        <f t="shared" si="21"/>
        <v>89.558857752740479</v>
      </c>
      <c r="V27" s="2456">
        <f t="shared" si="21"/>
        <v>89.872058249206901</v>
      </c>
      <c r="W27" s="2456">
        <f t="shared" si="21"/>
        <v>93.15242134377624</v>
      </c>
      <c r="X27" s="2456">
        <f t="shared" si="21"/>
        <v>96.177278770175647</v>
      </c>
      <c r="Y27" s="2456">
        <f t="shared" si="21"/>
        <v>97.421838637713265</v>
      </c>
      <c r="Z27" s="2456">
        <f t="shared" si="21"/>
        <v>97.627891595914875</v>
      </c>
      <c r="AA27" s="2456">
        <f t="shared" si="21"/>
        <v>98.46858766537737</v>
      </c>
      <c r="AB27" s="2456">
        <f t="shared" si="21"/>
        <v>97.850428790772568</v>
      </c>
      <c r="AC27" s="2456">
        <f t="shared" si="21"/>
        <v>98.27077682550383</v>
      </c>
      <c r="AD27" s="2456">
        <f t="shared" si="21"/>
        <v>98.402650718752852</v>
      </c>
      <c r="AE27" s="2456">
        <f t="shared" si="21"/>
        <v>99.136199249950522</v>
      </c>
      <c r="AF27" s="2456">
        <f t="shared" si="21"/>
        <v>99.284557379855656</v>
      </c>
      <c r="AG27" s="2456">
        <f t="shared" si="21"/>
        <v>98.971356883389234</v>
      </c>
      <c r="AH27" s="2456">
        <f t="shared" si="21"/>
        <v>98.790030280171834</v>
      </c>
      <c r="AI27" s="2456">
        <f t="shared" si="21"/>
        <v>99.515336693041462</v>
      </c>
      <c r="AJ27" s="2456">
        <f t="shared" si="21"/>
        <v>99.696663296258848</v>
      </c>
      <c r="AK27" s="2063">
        <f>AK144</f>
        <v>98.6</v>
      </c>
      <c r="AL27" s="2063">
        <f>AL144</f>
        <v>98.4</v>
      </c>
      <c r="AM27" s="2063">
        <f>AM144</f>
        <v>103.4</v>
      </c>
      <c r="AN27" s="2063">
        <f>AN144</f>
        <v>98.7</v>
      </c>
      <c r="AO27" s="1970"/>
      <c r="AP27" s="1344"/>
      <c r="AQ27" s="327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  <c r="IP27" s="1344"/>
    </row>
    <row r="28" spans="1:250">
      <c r="A28" s="1344"/>
      <c r="B28" s="2899"/>
      <c r="C28" s="2280"/>
      <c r="D28" s="2443" t="s">
        <v>577</v>
      </c>
      <c r="E28" s="2460" t="s">
        <v>1298</v>
      </c>
      <c r="F28" s="1226">
        <f t="shared" ref="F28:AN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511">
        <f t="shared" si="22"/>
        <v>-4.5</v>
      </c>
      <c r="AO28" s="1977" t="s">
        <v>97</v>
      </c>
      <c r="AP28" s="1344"/>
      <c r="AQ28" s="327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  <c r="IP28" s="1344"/>
    </row>
    <row r="29" spans="1:250">
      <c r="A29" s="1344"/>
      <c r="B29" s="2899"/>
      <c r="C29" s="2280" t="s">
        <v>572</v>
      </c>
      <c r="D29" s="2443" t="s">
        <v>1345</v>
      </c>
      <c r="E29" s="2461">
        <v>1.65</v>
      </c>
      <c r="F29" s="2462">
        <v>1.84</v>
      </c>
      <c r="G29" s="2462">
        <v>1.62</v>
      </c>
      <c r="H29" s="2462">
        <v>1.1499999999999999</v>
      </c>
      <c r="I29" s="2462">
        <v>0.85</v>
      </c>
      <c r="J29" s="2462">
        <v>0.81</v>
      </c>
      <c r="K29" s="2462">
        <v>1.01</v>
      </c>
      <c r="L29" s="2237">
        <v>1.0900000000000001</v>
      </c>
      <c r="M29" s="2237">
        <v>0.91</v>
      </c>
      <c r="N29" s="2237">
        <v>0.66</v>
      </c>
      <c r="O29" s="2463">
        <v>0.67</v>
      </c>
      <c r="P29" s="2464">
        <v>0.8</v>
      </c>
      <c r="Q29" s="897">
        <v>0.74</v>
      </c>
      <c r="R29" s="897">
        <v>0.75</v>
      </c>
      <c r="S29" s="2465">
        <v>0.9</v>
      </c>
      <c r="T29" s="2465">
        <v>1.17</v>
      </c>
      <c r="U29" s="2465">
        <v>1.3</v>
      </c>
      <c r="V29" s="2465">
        <v>1.4</v>
      </c>
      <c r="W29" s="2465">
        <v>1.34</v>
      </c>
      <c r="X29" s="2466">
        <v>1.01</v>
      </c>
      <c r="Y29" s="2466">
        <v>0.77</v>
      </c>
      <c r="Z29" s="2466">
        <v>0.9</v>
      </c>
      <c r="AA29" s="2466">
        <v>1.01</v>
      </c>
      <c r="AB29" s="2466">
        <v>1.1399999999999999</v>
      </c>
      <c r="AC29" s="2466">
        <v>1.26</v>
      </c>
      <c r="AD29" s="2466">
        <v>1.41</v>
      </c>
      <c r="AE29" s="2466">
        <v>1.56</v>
      </c>
      <c r="AF29" s="2466">
        <v>1.79</v>
      </c>
      <c r="AG29" s="1547">
        <v>1.98</v>
      </c>
      <c r="AH29" s="2466">
        <v>2.1800000000000002</v>
      </c>
      <c r="AI29" s="1978">
        <v>2.1</v>
      </c>
      <c r="AJ29" s="1978">
        <v>1.72</v>
      </c>
      <c r="AK29" s="1979">
        <v>1.74</v>
      </c>
      <c r="AL29" s="1979">
        <v>1.88</v>
      </c>
      <c r="AM29" s="1979">
        <v>1.85</v>
      </c>
      <c r="AN29" s="2467">
        <v>2.1</v>
      </c>
      <c r="AO29" s="1972" t="s">
        <v>1346</v>
      </c>
      <c r="AP29" s="1344"/>
      <c r="AQ29" s="327" t="s">
        <v>1347</v>
      </c>
      <c r="AR29" s="1344"/>
      <c r="AS29" s="1344"/>
      <c r="AT29" s="1980"/>
      <c r="AU29" s="1980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  <c r="IP29" s="1344"/>
    </row>
    <row r="30" spans="1:250">
      <c r="A30" s="1344"/>
      <c r="B30" s="2899"/>
      <c r="C30" s="2280" t="s">
        <v>573</v>
      </c>
      <c r="D30" s="2443" t="s">
        <v>1345</v>
      </c>
      <c r="E30" s="2468">
        <v>0.99</v>
      </c>
      <c r="F30" s="2237">
        <v>1.1100000000000001</v>
      </c>
      <c r="G30" s="2237">
        <v>1.01</v>
      </c>
      <c r="H30" s="2237">
        <v>0.71</v>
      </c>
      <c r="I30" s="2237">
        <v>0.5</v>
      </c>
      <c r="J30" s="2237">
        <v>0.46</v>
      </c>
      <c r="K30" s="2237">
        <v>0.5</v>
      </c>
      <c r="L30" s="2469">
        <v>0.62</v>
      </c>
      <c r="M30" s="2469">
        <v>0.54</v>
      </c>
      <c r="N30" s="2469">
        <v>0.37</v>
      </c>
      <c r="O30" s="2470">
        <v>0.37</v>
      </c>
      <c r="P30" s="2338">
        <v>0.46</v>
      </c>
      <c r="Q30" s="2340">
        <v>0.43</v>
      </c>
      <c r="R30" s="2340">
        <v>0.44</v>
      </c>
      <c r="S30" s="2340">
        <v>0.55000000000000004</v>
      </c>
      <c r="T30" s="2340">
        <v>0.73</v>
      </c>
      <c r="U30" s="2340">
        <v>0.86</v>
      </c>
      <c r="V30" s="2340">
        <v>0.95</v>
      </c>
      <c r="W30" s="2340">
        <v>0.92</v>
      </c>
      <c r="X30" s="1979">
        <v>0.7</v>
      </c>
      <c r="Y30" s="1979">
        <v>0.44</v>
      </c>
      <c r="Z30" s="1979">
        <v>0.53</v>
      </c>
      <c r="AA30" s="1979">
        <v>0.61</v>
      </c>
      <c r="AB30" s="1979">
        <v>0.69</v>
      </c>
      <c r="AC30" s="1979">
        <v>0.79</v>
      </c>
      <c r="AD30" s="1979">
        <v>0.91</v>
      </c>
      <c r="AE30" s="1979">
        <v>1.01</v>
      </c>
      <c r="AF30" s="1979">
        <v>1.17</v>
      </c>
      <c r="AG30" s="1979">
        <v>1.32</v>
      </c>
      <c r="AH30" s="1979">
        <v>1.45</v>
      </c>
      <c r="AI30" s="1979">
        <v>1.38</v>
      </c>
      <c r="AJ30" s="1979">
        <v>0.97</v>
      </c>
      <c r="AK30" s="1978">
        <v>0.94</v>
      </c>
      <c r="AL30" s="1978">
        <v>1.27</v>
      </c>
      <c r="AM30" s="1978">
        <v>1.02</v>
      </c>
      <c r="AN30" s="1978">
        <v>1.1399999999999999</v>
      </c>
      <c r="AO30" s="1544" t="s">
        <v>1348</v>
      </c>
      <c r="AP30" s="1344"/>
      <c r="AQ30" s="327" t="s">
        <v>1349</v>
      </c>
      <c r="AR30" s="1344"/>
      <c r="AS30" s="1344"/>
      <c r="AT30" s="1980"/>
      <c r="AU30" s="1980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  <c r="IP30" s="1344"/>
    </row>
    <row r="31" spans="1:250">
      <c r="A31" s="1344"/>
      <c r="B31" s="2900"/>
      <c r="C31" s="2471" t="s">
        <v>1350</v>
      </c>
      <c r="D31" s="2443" t="s">
        <v>575</v>
      </c>
      <c r="E31" s="2472" t="s">
        <v>579</v>
      </c>
      <c r="F31" s="2472" t="s">
        <v>579</v>
      </c>
      <c r="G31" s="2472" t="s">
        <v>579</v>
      </c>
      <c r="H31" s="2472" t="s">
        <v>579</v>
      </c>
      <c r="I31" s="2472" t="s">
        <v>579</v>
      </c>
      <c r="J31" s="2472" t="s">
        <v>579</v>
      </c>
      <c r="K31" s="2472" t="s">
        <v>579</v>
      </c>
      <c r="L31" s="2472" t="s">
        <v>579</v>
      </c>
      <c r="M31" s="2473">
        <v>3.7</v>
      </c>
      <c r="N31" s="2473">
        <v>4.7</v>
      </c>
      <c r="O31" s="2473">
        <v>5.8</v>
      </c>
      <c r="P31" s="2473">
        <v>5.9</v>
      </c>
      <c r="Q31" s="2473">
        <v>6.3</v>
      </c>
      <c r="R31" s="2473">
        <v>6.8</v>
      </c>
      <c r="S31" s="2473">
        <v>6.4</v>
      </c>
      <c r="T31" s="2473">
        <v>5.5</v>
      </c>
      <c r="U31" s="2473">
        <v>5</v>
      </c>
      <c r="V31" s="2473">
        <v>4.5999999999999996</v>
      </c>
      <c r="W31" s="2473">
        <v>4</v>
      </c>
      <c r="X31" s="2473">
        <v>4.2</v>
      </c>
      <c r="Y31" s="2473">
        <v>5.2</v>
      </c>
      <c r="Z31" s="2473">
        <v>5.3</v>
      </c>
      <c r="AA31" s="2473">
        <v>4.5999999999999996</v>
      </c>
      <c r="AB31" s="2473">
        <v>4.7</v>
      </c>
      <c r="AC31" s="2473">
        <v>4.0999999999999996</v>
      </c>
      <c r="AD31" s="2473">
        <v>3.9</v>
      </c>
      <c r="AE31" s="2473">
        <v>3.7</v>
      </c>
      <c r="AF31" s="2473">
        <v>3.4</v>
      </c>
      <c r="AG31" s="2473">
        <v>2.7</v>
      </c>
      <c r="AH31" s="2473">
        <v>2.6</v>
      </c>
      <c r="AI31" s="2473">
        <v>2.2999999999999998</v>
      </c>
      <c r="AJ31" s="2474">
        <v>2.7</v>
      </c>
      <c r="AK31" s="2474">
        <v>2.8</v>
      </c>
      <c r="AL31" s="2474">
        <v>2.6</v>
      </c>
      <c r="AM31" s="2474">
        <v>2.6</v>
      </c>
      <c r="AN31" s="2474">
        <v>2.4</v>
      </c>
      <c r="AO31" s="1983" t="s">
        <v>1351</v>
      </c>
      <c r="AP31" s="1344"/>
      <c r="AQ31" s="327" t="s">
        <v>1352</v>
      </c>
      <c r="AR31" s="1344"/>
      <c r="AS31" s="1344"/>
      <c r="AT31" s="1980"/>
      <c r="AU31" s="1980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  <c r="IP31" s="1344"/>
    </row>
    <row r="32" spans="1:250">
      <c r="A32" s="1344"/>
      <c r="B32" s="2475" t="s">
        <v>1041</v>
      </c>
      <c r="C32" s="2285" t="s">
        <v>1042</v>
      </c>
      <c r="D32" s="2447" t="s">
        <v>1043</v>
      </c>
      <c r="E32" s="2476">
        <v>197</v>
      </c>
      <c r="F32" s="2476">
        <v>212</v>
      </c>
      <c r="G32" s="2476">
        <v>403</v>
      </c>
      <c r="H32" s="2476">
        <v>530</v>
      </c>
      <c r="I32" s="2476">
        <v>674</v>
      </c>
      <c r="J32" s="2476">
        <v>638</v>
      </c>
      <c r="K32" s="2476">
        <v>421</v>
      </c>
      <c r="L32" s="2476">
        <v>532</v>
      </c>
      <c r="M32" s="2476">
        <v>652</v>
      </c>
      <c r="N32" s="2476">
        <v>736</v>
      </c>
      <c r="O32" s="2477">
        <v>687</v>
      </c>
      <c r="P32" s="2477">
        <v>763</v>
      </c>
      <c r="Q32" s="2478">
        <v>813</v>
      </c>
      <c r="R32" s="2478">
        <v>731</v>
      </c>
      <c r="S32" s="2478">
        <v>666</v>
      </c>
      <c r="T32" s="2478">
        <v>661</v>
      </c>
      <c r="U32" s="2478">
        <v>643</v>
      </c>
      <c r="V32" s="2478">
        <v>616</v>
      </c>
      <c r="W32" s="2478">
        <v>753</v>
      </c>
      <c r="X32" s="2478">
        <v>742</v>
      </c>
      <c r="Y32" s="2478">
        <v>713</v>
      </c>
      <c r="Z32" s="2478">
        <v>718</v>
      </c>
      <c r="AA32" s="2478">
        <v>635</v>
      </c>
      <c r="AB32" s="2478">
        <v>609</v>
      </c>
      <c r="AC32" s="2478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72" t="s">
        <v>1044</v>
      </c>
      <c r="AP32" s="1344"/>
      <c r="AQ32" s="327" t="s">
        <v>1353</v>
      </c>
      <c r="AR32" s="1344"/>
      <c r="AS32" s="1344"/>
      <c r="AT32" s="1980"/>
      <c r="AU32" s="1980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  <c r="IP32" s="1344"/>
    </row>
    <row r="33" spans="1:250">
      <c r="A33" s="1344"/>
      <c r="B33" s="2479" t="s">
        <v>1045</v>
      </c>
      <c r="C33" s="2442"/>
      <c r="D33" s="2430" t="s">
        <v>577</v>
      </c>
      <c r="E33" s="2425" t="s">
        <v>1298</v>
      </c>
      <c r="F33" s="1226">
        <f>ROUND((F32-E32)/E32*100,1)</f>
        <v>7.6</v>
      </c>
      <c r="G33" s="1226">
        <f>ROUND((G32-F32)/F32*100,1)</f>
        <v>90.1</v>
      </c>
      <c r="H33" s="1226">
        <f t="shared" ref="H33:AN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11">
        <f t="shared" si="23"/>
        <v>0.5</v>
      </c>
      <c r="AO33" s="1544" t="s">
        <v>1046</v>
      </c>
      <c r="AP33" s="1344"/>
      <c r="AQ33" s="327"/>
      <c r="AR33" s="1344"/>
      <c r="AS33" s="1344"/>
      <c r="AT33" s="1980"/>
      <c r="AU33" s="1980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  <c r="IP33" s="1344"/>
    </row>
    <row r="34" spans="1:250">
      <c r="A34" s="1344"/>
      <c r="B34" s="2913" t="s">
        <v>1354</v>
      </c>
      <c r="C34" s="2450" t="s">
        <v>315</v>
      </c>
      <c r="D34" s="2441" t="s">
        <v>1355</v>
      </c>
      <c r="E34" s="2480">
        <v>3436.029</v>
      </c>
      <c r="F34" s="2480">
        <v>3399.7150000000001</v>
      </c>
      <c r="G34" s="2480">
        <v>3682.88</v>
      </c>
      <c r="H34" s="2480">
        <v>3553.8620000000001</v>
      </c>
      <c r="I34" s="2480">
        <v>3736.902</v>
      </c>
      <c r="J34" s="2480">
        <v>3819.4319999999998</v>
      </c>
      <c r="K34" s="2480">
        <v>4117.933</v>
      </c>
      <c r="L34" s="2480">
        <v>4196.6229999999996</v>
      </c>
      <c r="M34" s="2480">
        <v>4144.8760000000002</v>
      </c>
      <c r="N34" s="2480">
        <v>3991.63</v>
      </c>
      <c r="O34" s="2481">
        <v>3989.893</v>
      </c>
      <c r="P34" s="2481">
        <v>3819.1010000000001</v>
      </c>
      <c r="Q34" s="2482">
        <v>3693.3679999999999</v>
      </c>
      <c r="R34" s="2482">
        <v>3555.4760000000001</v>
      </c>
      <c r="S34" s="2482">
        <v>3587.9090000000001</v>
      </c>
      <c r="T34" s="2482">
        <v>3070.0949999999998</v>
      </c>
      <c r="U34" s="2482">
        <v>3100.5859999999998</v>
      </c>
      <c r="V34" s="2482">
        <v>3155.2730000000001</v>
      </c>
      <c r="W34" s="2482">
        <v>3243.0920000000001</v>
      </c>
      <c r="X34" s="2482">
        <v>3489.0070000000001</v>
      </c>
      <c r="Y34" s="2482">
        <v>3282.3240000000001</v>
      </c>
      <c r="Z34" s="2482">
        <v>3334.6489999999999</v>
      </c>
      <c r="AA34" s="2482">
        <v>3347.8719999999998</v>
      </c>
      <c r="AB34" s="2483">
        <v>3229.453</v>
      </c>
      <c r="AC34" s="2483">
        <v>3153.5189999999998</v>
      </c>
      <c r="AD34" s="2484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558">
        <f>3308788/1000</f>
        <v>3308.788</v>
      </c>
      <c r="AO34" s="1992" t="s">
        <v>1356</v>
      </c>
      <c r="AP34" s="1344"/>
      <c r="AQ34" s="327" t="s">
        <v>1352</v>
      </c>
      <c r="AR34" s="1993"/>
      <c r="AS34" s="1993"/>
      <c r="AT34" s="1352"/>
      <c r="AU34" s="1352"/>
      <c r="AV34" s="1344"/>
      <c r="AW34" s="1344"/>
      <c r="AX34" s="1993"/>
      <c r="AY34" s="1993"/>
      <c r="AZ34" s="1993"/>
      <c r="BA34" s="1993"/>
      <c r="BB34" s="1993"/>
      <c r="BC34" s="1993"/>
      <c r="BD34" s="1993"/>
      <c r="BE34" s="1993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  <c r="IP34" s="1344"/>
    </row>
    <row r="35" spans="1:250">
      <c r="A35" s="1344"/>
      <c r="B35" s="2899"/>
      <c r="C35" s="2457" t="s">
        <v>565</v>
      </c>
      <c r="D35" s="2443" t="s">
        <v>577</v>
      </c>
      <c r="E35" s="2425" t="s">
        <v>1298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N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1226">
        <f t="shared" si="24"/>
        <v>-2.8</v>
      </c>
      <c r="AO35" s="2917" t="s">
        <v>1357</v>
      </c>
      <c r="AP35" s="1344"/>
      <c r="AQ35" s="327"/>
      <c r="AR35" s="1994"/>
      <c r="AS35" s="1994"/>
      <c r="AT35" s="1980"/>
      <c r="AU35" s="1980"/>
      <c r="AV35" s="1344"/>
      <c r="AW35" s="1344"/>
      <c r="AX35" s="1994"/>
      <c r="AY35" s="1994"/>
      <c r="AZ35" s="1994"/>
      <c r="BA35" s="1994"/>
      <c r="BB35" s="1994"/>
      <c r="BC35" s="1994"/>
      <c r="BD35" s="1994"/>
      <c r="BE35" s="1994"/>
      <c r="BF35" s="1994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  <c r="IP35" s="1344"/>
    </row>
    <row r="36" spans="1:250">
      <c r="A36" s="1344"/>
      <c r="B36" s="2899"/>
      <c r="C36" s="2450" t="s">
        <v>315</v>
      </c>
      <c r="D36" s="2485" t="s">
        <v>1355</v>
      </c>
      <c r="E36" s="1558">
        <f t="shared" ref="E36:AN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1288">
        <f t="shared" si="25"/>
        <v>3041</v>
      </c>
      <c r="AO36" s="2917"/>
      <c r="AP36" s="1344"/>
      <c r="AQ36" s="327" t="s">
        <v>97</v>
      </c>
      <c r="AR36" s="1344"/>
      <c r="AS36" s="1344"/>
      <c r="AT36" s="1980"/>
      <c r="AU36" s="1980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  <c r="IP36" s="1344"/>
    </row>
    <row r="37" spans="1:250">
      <c r="A37" s="1344"/>
      <c r="B37" s="2899"/>
      <c r="C37" s="2457" t="s">
        <v>566</v>
      </c>
      <c r="D37" s="2485" t="s">
        <v>577</v>
      </c>
      <c r="E37" s="2431" t="s">
        <v>1298</v>
      </c>
      <c r="F37" s="1511">
        <f t="shared" ref="F37:AN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1226">
        <f t="shared" si="26"/>
        <v>-5.9</v>
      </c>
      <c r="AO37" s="1996" t="s">
        <v>1358</v>
      </c>
      <c r="AP37" s="1344"/>
      <c r="AQ37" s="327"/>
      <c r="AR37" s="327"/>
      <c r="AS37" s="327"/>
      <c r="AT37" s="1352"/>
      <c r="AU37" s="1980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  <c r="IP37" s="1344"/>
    </row>
    <row r="38" spans="1:250">
      <c r="A38" s="1344"/>
      <c r="B38" s="2899"/>
      <c r="C38" s="2701" t="s">
        <v>1050</v>
      </c>
      <c r="D38" s="2324" t="s">
        <v>1051</v>
      </c>
      <c r="E38" s="2486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</v>
      </c>
      <c r="AC38" s="1266">
        <v>104.41133833333335</v>
      </c>
      <c r="AD38" s="1266">
        <v>104.01749500000001</v>
      </c>
      <c r="AE38" s="1266">
        <v>105.85909833333331</v>
      </c>
      <c r="AF38" s="1266">
        <v>103.69345166666666</v>
      </c>
      <c r="AG38" s="1266">
        <v>105.61268</v>
      </c>
      <c r="AH38" s="1266">
        <v>105.78615666666666</v>
      </c>
      <c r="AI38" s="1266">
        <v>104.72931583333333</v>
      </c>
      <c r="AJ38" s="1266">
        <v>96.87244833333331</v>
      </c>
      <c r="AK38" s="1511">
        <v>96.89211916666666</v>
      </c>
      <c r="AL38" s="1511">
        <v>99.408969999999997</v>
      </c>
      <c r="AM38" s="1511">
        <v>99.637329999999977</v>
      </c>
      <c r="AN38" s="2770"/>
      <c r="AO38" s="1267" t="s">
        <v>1052</v>
      </c>
      <c r="AP38" s="1344"/>
      <c r="AQ38" s="327" t="s">
        <v>1053</v>
      </c>
      <c r="AR38" s="327"/>
      <c r="AS38" s="327"/>
      <c r="AT38" s="1352"/>
      <c r="AU38" s="1980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  <c r="IP38" s="1344"/>
    </row>
    <row r="39" spans="1:250">
      <c r="A39" s="1344"/>
      <c r="B39" s="2899"/>
      <c r="C39" s="2298"/>
      <c r="D39" s="2302" t="s">
        <v>577</v>
      </c>
      <c r="E39" s="2425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N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2771">
        <f t="shared" si="27"/>
        <v>-100</v>
      </c>
      <c r="AO39" s="1996"/>
      <c r="AP39" s="1344"/>
      <c r="AQ39" s="327" t="s">
        <v>1055</v>
      </c>
      <c r="AR39" s="327"/>
      <c r="AS39" s="327"/>
      <c r="AT39" s="1352"/>
      <c r="AU39" s="1980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  <c r="IP39" s="1344"/>
    </row>
    <row r="40" spans="1:250">
      <c r="A40" s="1344"/>
      <c r="B40" s="2899"/>
      <c r="C40" s="2450" t="s">
        <v>1359</v>
      </c>
      <c r="D40" s="2485" t="s">
        <v>1360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308">
        <v>28.664000000000001</v>
      </c>
      <c r="AO40" s="1936" t="s">
        <v>1361</v>
      </c>
      <c r="AP40" s="1344"/>
      <c r="AQ40" s="327" t="s">
        <v>1362</v>
      </c>
      <c r="AR40" s="1344"/>
      <c r="AS40" s="1344"/>
      <c r="AT40" s="1980"/>
      <c r="AU40" s="1980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  <c r="IP40" s="1344"/>
    </row>
    <row r="41" spans="1:250">
      <c r="A41" s="1344"/>
      <c r="B41" s="2899"/>
      <c r="C41" s="2457" t="s">
        <v>1363</v>
      </c>
      <c r="D41" s="2443" t="s">
        <v>577</v>
      </c>
      <c r="E41" s="2425" t="s">
        <v>1298</v>
      </c>
      <c r="F41" s="1226">
        <f>ROUND((F40-E40)/E40*100,1)</f>
        <v>-7.8</v>
      </c>
      <c r="G41" s="1226">
        <f>ROUND((G40-F40)/F40*100,1)</f>
        <v>-21</v>
      </c>
      <c r="H41" s="1226">
        <f t="shared" ref="H41:AN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226">
        <f t="shared" si="28"/>
        <v>22.7</v>
      </c>
      <c r="AO41" s="1936" t="s">
        <v>97</v>
      </c>
      <c r="AP41" s="1344"/>
      <c r="AQ41" s="327"/>
      <c r="AR41" s="327"/>
      <c r="AS41" s="327"/>
      <c r="AT41" s="1352"/>
      <c r="AU41" s="1980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  <c r="IP41" s="1344"/>
    </row>
    <row r="42" spans="1:250">
      <c r="A42" s="1344"/>
      <c r="B42" s="2899"/>
      <c r="C42" s="2487" t="s">
        <v>1364</v>
      </c>
      <c r="D42" s="2458" t="s">
        <v>1059</v>
      </c>
      <c r="E42" s="2488">
        <v>11.650373999999999</v>
      </c>
      <c r="F42" s="2488">
        <v>11.388766</v>
      </c>
      <c r="G42" s="2488">
        <v>10.668094999999999</v>
      </c>
      <c r="H42" s="2488">
        <v>9.9123920000000005</v>
      </c>
      <c r="I42" s="2488">
        <v>9.4323549999999994</v>
      </c>
      <c r="J42" s="2488">
        <v>9.7252840000000003</v>
      </c>
      <c r="K42" s="2488">
        <v>14.603593</v>
      </c>
      <c r="L42" s="2488">
        <v>15.998427</v>
      </c>
      <c r="M42" s="2488">
        <v>12.058685000000001</v>
      </c>
      <c r="N42" s="2488">
        <v>8.5181389999999997</v>
      </c>
      <c r="O42" s="2489">
        <v>8.3432119999999994</v>
      </c>
      <c r="P42" s="2490">
        <v>8.0287389999999998</v>
      </c>
      <c r="Q42" s="2490">
        <v>7.5240159999999996</v>
      </c>
      <c r="R42" s="2490">
        <v>6.915699</v>
      </c>
      <c r="S42" s="2490">
        <v>7.0691090000000001</v>
      </c>
      <c r="T42" s="2490">
        <v>7.9630739999999998</v>
      </c>
      <c r="U42" s="2490">
        <v>7.7887279999999999</v>
      </c>
      <c r="V42" s="2490">
        <v>7.9700839999999999</v>
      </c>
      <c r="W42" s="2490">
        <v>7.3284419999999999</v>
      </c>
      <c r="X42" s="2490">
        <v>6.1474739999999999</v>
      </c>
      <c r="Y42" s="2490">
        <v>4.6069789999999999</v>
      </c>
      <c r="Z42" s="2490">
        <v>4.8220070000000002</v>
      </c>
      <c r="AA42" s="2490">
        <v>4.986313</v>
      </c>
      <c r="AB42" s="2490">
        <v>5.1886010000000002</v>
      </c>
      <c r="AC42" s="2490">
        <v>5.3262669999999996</v>
      </c>
      <c r="AD42" s="2491">
        <v>5.2052379999999996</v>
      </c>
      <c r="AE42" s="2491">
        <v>5.0775880000000004</v>
      </c>
      <c r="AF42" s="2491">
        <v>5.3832009999999997</v>
      </c>
      <c r="AG42" s="2491">
        <v>5.0714920000000001</v>
      </c>
      <c r="AH42" s="2491">
        <v>4.660018</v>
      </c>
      <c r="AI42" s="2491">
        <v>4.6073849999999998</v>
      </c>
      <c r="AJ42" s="2491">
        <v>4.6758230000000003</v>
      </c>
      <c r="AK42" s="2237">
        <v>4.6008889999999996</v>
      </c>
      <c r="AL42" s="2237">
        <v>4.3054779999999999</v>
      </c>
      <c r="AM42" s="2237">
        <v>4.8613220000000004</v>
      </c>
      <c r="AN42" s="2237">
        <v>3.9422410000000001</v>
      </c>
      <c r="AO42" s="1970" t="s">
        <v>97</v>
      </c>
      <c r="AP42" s="1344"/>
      <c r="AQ42" s="327" t="s">
        <v>1365</v>
      </c>
      <c r="AR42" s="1344"/>
      <c r="AS42" s="1344"/>
      <c r="AT42" s="1980"/>
      <c r="AU42" s="1980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  <c r="IP42" s="1344"/>
    </row>
    <row r="43" spans="1:250">
      <c r="A43" s="1344"/>
      <c r="B43" s="2899"/>
      <c r="C43" s="2457" t="s">
        <v>1366</v>
      </c>
      <c r="D43" s="2443" t="s">
        <v>577</v>
      </c>
      <c r="E43" s="2425" t="s">
        <v>1298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N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511">
        <f t="shared" si="29"/>
        <v>12.9</v>
      </c>
      <c r="AN43" s="1511">
        <f t="shared" si="29"/>
        <v>-18.899999999999999</v>
      </c>
      <c r="AO43" s="1977"/>
      <c r="AP43" s="1344"/>
      <c r="AQ43" s="327" t="s">
        <v>1367</v>
      </c>
      <c r="AR43" s="1344"/>
      <c r="AS43" s="1344"/>
      <c r="AT43" s="1980"/>
      <c r="AU43" s="1980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  <c r="IP43" s="1344"/>
    </row>
    <row r="44" spans="1:250">
      <c r="A44" s="1344"/>
      <c r="B44" s="2899"/>
      <c r="C44" s="2450" t="s">
        <v>1061</v>
      </c>
      <c r="D44" s="2458" t="s">
        <v>1129</v>
      </c>
      <c r="E44" s="2492">
        <v>220.19499999999999</v>
      </c>
      <c r="F44" s="2493">
        <v>225.49700000000001</v>
      </c>
      <c r="G44" s="2493">
        <v>215.08199999999999</v>
      </c>
      <c r="H44" s="2493">
        <v>200.02600000000001</v>
      </c>
      <c r="I44" s="2493">
        <v>185.00200000000001</v>
      </c>
      <c r="J44" s="2493">
        <v>185.642</v>
      </c>
      <c r="K44" s="2493">
        <v>211.92500000000001</v>
      </c>
      <c r="L44" s="2493">
        <v>222.20699999999999</v>
      </c>
      <c r="M44" s="2493">
        <v>185.31299999999999</v>
      </c>
      <c r="N44" s="2493">
        <v>164.28</v>
      </c>
      <c r="O44" s="2494">
        <v>154.821</v>
      </c>
      <c r="P44" s="2495">
        <v>159.47499999999999</v>
      </c>
      <c r="Q44" s="2496">
        <v>154.72200000000001</v>
      </c>
      <c r="R44" s="2496">
        <v>156.32</v>
      </c>
      <c r="S44" s="2496">
        <v>155.18299999999999</v>
      </c>
      <c r="T44" s="2496">
        <v>162.43199999999999</v>
      </c>
      <c r="U44" s="2496">
        <v>161.63800000000001</v>
      </c>
      <c r="V44" s="2496">
        <v>148.03399999999999</v>
      </c>
      <c r="W44" s="2496">
        <v>136.18199999999999</v>
      </c>
      <c r="X44" s="2496">
        <v>115.887</v>
      </c>
      <c r="Y44" s="2496">
        <v>132.38800000000001</v>
      </c>
      <c r="Z44" s="2496">
        <v>120.53</v>
      </c>
      <c r="AA44" s="2496">
        <v>122.149</v>
      </c>
      <c r="AB44" s="2496">
        <v>126.738</v>
      </c>
      <c r="AC44" s="2496">
        <v>137.559</v>
      </c>
      <c r="AD44" s="2003">
        <v>123.614</v>
      </c>
      <c r="AE44" s="2002">
        <v>124.446</v>
      </c>
      <c r="AF44" s="2002">
        <v>134.61099999999999</v>
      </c>
      <c r="AG44" s="2002">
        <v>133.815</v>
      </c>
      <c r="AH44" s="2002">
        <v>133.36699999999999</v>
      </c>
      <c r="AI44" s="2002">
        <v>127.825</v>
      </c>
      <c r="AJ44" s="2004">
        <v>117.43600000000001</v>
      </c>
      <c r="AK44" s="2004">
        <v>109.913</v>
      </c>
      <c r="AL44" s="2004">
        <v>111.596</v>
      </c>
      <c r="AM44" s="2004">
        <v>123.09</v>
      </c>
      <c r="AN44" s="2497">
        <v>125.33499999999999</v>
      </c>
      <c r="AO44" s="1276" t="s">
        <v>1063</v>
      </c>
      <c r="AP44" s="1344"/>
      <c r="AQ44" s="327" t="s">
        <v>1368</v>
      </c>
      <c r="AR44" s="1344"/>
      <c r="AS44" s="1344"/>
      <c r="AT44" s="1980"/>
      <c r="AU44" s="1980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  <c r="IP44" s="1344"/>
    </row>
    <row r="45" spans="1:250">
      <c r="A45" s="1344"/>
      <c r="B45" s="2899"/>
      <c r="C45" s="2449" t="s">
        <v>38</v>
      </c>
      <c r="D45" s="2443" t="s">
        <v>577</v>
      </c>
      <c r="E45" s="2425" t="s">
        <v>1298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N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226">
        <f t="shared" si="30"/>
        <v>1.8</v>
      </c>
      <c r="AO45" s="1544" t="s">
        <v>1065</v>
      </c>
      <c r="AP45" s="1344"/>
      <c r="AQ45" s="327"/>
      <c r="AR45" s="1344"/>
      <c r="AS45" s="1344"/>
      <c r="AT45" s="1980"/>
      <c r="AU45" s="1980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  <c r="IP45" s="1344"/>
    </row>
    <row r="46" spans="1:250">
      <c r="A46" s="1344"/>
      <c r="B46" s="2899"/>
      <c r="C46" s="2280" t="s">
        <v>1369</v>
      </c>
      <c r="D46" s="2458" t="s">
        <v>1130</v>
      </c>
      <c r="E46" s="2493">
        <v>395.87400000000002</v>
      </c>
      <c r="F46" s="2492">
        <v>455.41399999999999</v>
      </c>
      <c r="G46" s="2492">
        <v>475.346</v>
      </c>
      <c r="H46" s="2492">
        <v>470.31900000000002</v>
      </c>
      <c r="I46" s="2492">
        <v>468.72899999999998</v>
      </c>
      <c r="J46" s="2492">
        <v>435.20400000000001</v>
      </c>
      <c r="K46" s="2492">
        <v>396.601</v>
      </c>
      <c r="L46" s="2492">
        <v>442.04500000000002</v>
      </c>
      <c r="M46" s="2492">
        <v>433.64699999999999</v>
      </c>
      <c r="N46" s="2492">
        <v>421.24</v>
      </c>
      <c r="O46" s="2498">
        <v>412.17099999999999</v>
      </c>
      <c r="P46" s="2003">
        <v>393.79</v>
      </c>
      <c r="Q46" s="2003">
        <v>381.31400000000002</v>
      </c>
      <c r="R46" s="2003">
        <v>370.43900000000002</v>
      </c>
      <c r="S46" s="2003">
        <v>359.67599999999999</v>
      </c>
      <c r="T46" s="2003">
        <v>345.25900000000001</v>
      </c>
      <c r="U46" s="2003">
        <v>342.32</v>
      </c>
      <c r="V46" s="2003">
        <v>334.988</v>
      </c>
      <c r="W46" s="2003">
        <v>318.255</v>
      </c>
      <c r="X46" s="2003">
        <v>303.42200000000003</v>
      </c>
      <c r="Y46" s="2003">
        <v>289.03699999999998</v>
      </c>
      <c r="Z46" s="2003">
        <v>285.91399999999999</v>
      </c>
      <c r="AA46" s="2003">
        <v>282.64600000000002</v>
      </c>
      <c r="AB46" s="2003">
        <v>275.15084000000002</v>
      </c>
      <c r="AC46" s="2499">
        <v>280.69689</v>
      </c>
      <c r="AD46" s="2003">
        <v>274.06170999999995</v>
      </c>
      <c r="AE46" s="2003">
        <v>275.58100000000002</v>
      </c>
      <c r="AF46" s="2003">
        <v>266.84899999999999</v>
      </c>
      <c r="AG46" s="2003">
        <v>260.08699999999999</v>
      </c>
      <c r="AH46" s="2003">
        <v>237.72800000000001</v>
      </c>
      <c r="AI46" s="2003">
        <v>227.321</v>
      </c>
      <c r="AJ46" s="2003">
        <v>182.78200000000001</v>
      </c>
      <c r="AK46" s="2003">
        <v>189.483</v>
      </c>
      <c r="AL46" s="2003">
        <v>213.12700000000001</v>
      </c>
      <c r="AM46" s="2003">
        <v>230.803</v>
      </c>
      <c r="AN46" s="2003">
        <v>237.09899999999999</v>
      </c>
      <c r="AO46" s="1970" t="s">
        <v>1370</v>
      </c>
      <c r="AP46" s="1344"/>
      <c r="AQ46" s="327" t="s">
        <v>1371</v>
      </c>
      <c r="AR46" s="1344"/>
      <c r="AS46" s="1344"/>
      <c r="AT46" s="1980"/>
      <c r="AU46" s="1980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  <c r="IP46" s="1344"/>
    </row>
    <row r="47" spans="1:250">
      <c r="A47" s="1344"/>
      <c r="B47" s="2900"/>
      <c r="C47" s="2442"/>
      <c r="D47" s="2443" t="s">
        <v>577</v>
      </c>
      <c r="E47" s="2425" t="s">
        <v>1298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N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226">
        <f t="shared" si="31"/>
        <v>2.7</v>
      </c>
      <c r="AO47" s="1977" t="s">
        <v>97</v>
      </c>
      <c r="AP47" s="1344"/>
      <c r="AQ47" s="327"/>
      <c r="AR47" s="1344"/>
      <c r="AS47" s="327"/>
      <c r="AT47" s="1352"/>
      <c r="AU47" s="1352"/>
      <c r="AV47" s="1344"/>
      <c r="AW47" s="1344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  <c r="IP47" s="1344"/>
    </row>
    <row r="48" spans="1:250">
      <c r="A48" s="1344"/>
      <c r="B48" s="2913" t="s">
        <v>1372</v>
      </c>
      <c r="C48" s="2487" t="s">
        <v>1373</v>
      </c>
      <c r="D48" s="2424" t="s">
        <v>576</v>
      </c>
      <c r="E48" s="2500">
        <f>F48/1.076</f>
        <v>13.847583643122675</v>
      </c>
      <c r="F48" s="2501">
        <v>14.9</v>
      </c>
      <c r="G48" s="2501">
        <v>14.1</v>
      </c>
      <c r="H48" s="2501">
        <v>13.8</v>
      </c>
      <c r="I48" s="2501">
        <v>14</v>
      </c>
      <c r="J48" s="2501">
        <v>15</v>
      </c>
      <c r="K48" s="2501">
        <v>15.6</v>
      </c>
      <c r="L48" s="2501">
        <v>15.9</v>
      </c>
      <c r="M48" s="2003">
        <v>16</v>
      </c>
      <c r="N48" s="2002">
        <v>16.021999999999998</v>
      </c>
      <c r="O48" s="2002">
        <v>15.9483</v>
      </c>
      <c r="P48" s="2002">
        <v>15.816599999999999</v>
      </c>
      <c r="Q48" s="2002">
        <v>16.8642</v>
      </c>
      <c r="R48" s="2002">
        <v>17.055900000000001</v>
      </c>
      <c r="S48" s="2002">
        <v>17.3521</v>
      </c>
      <c r="T48" s="2002">
        <v>17.359500000000001</v>
      </c>
      <c r="U48" s="2002">
        <v>17.533799999999999</v>
      </c>
      <c r="V48" s="2002">
        <v>17.684000000000001</v>
      </c>
      <c r="W48" s="2002">
        <v>18.138300000000001</v>
      </c>
      <c r="X48" s="2002">
        <v>18.573499999999999</v>
      </c>
      <c r="Y48" s="2002">
        <v>19.035</v>
      </c>
      <c r="Z48" s="2002">
        <v>19.333100000000002</v>
      </c>
      <c r="AA48" s="2002">
        <v>19.726199999999999</v>
      </c>
      <c r="AB48" s="2002">
        <v>20.239999999999998</v>
      </c>
      <c r="AC48" s="2002">
        <v>20.697299999999998</v>
      </c>
      <c r="AD48" s="2002">
        <v>21.4359</v>
      </c>
      <c r="AE48" s="2002">
        <v>21.977</v>
      </c>
      <c r="AF48" s="2002">
        <v>22.608000000000001</v>
      </c>
      <c r="AG48" s="2002">
        <v>23.213200000000001</v>
      </c>
      <c r="AH48" s="2002">
        <v>23.698499999999999</v>
      </c>
      <c r="AI48" s="2002">
        <v>24.256499999999999</v>
      </c>
      <c r="AJ48" s="2002">
        <v>26.042400000000001</v>
      </c>
      <c r="AK48" s="2002">
        <v>26.808499999999999</v>
      </c>
      <c r="AL48" s="2002">
        <v>27.1586</v>
      </c>
      <c r="AM48" s="2002">
        <v>27.728300000000001</v>
      </c>
      <c r="AN48" s="2002">
        <v>28.064399999999999</v>
      </c>
      <c r="AO48" s="1936" t="s">
        <v>1374</v>
      </c>
      <c r="AP48" s="1344"/>
      <c r="AQ48" s="327" t="s">
        <v>1375</v>
      </c>
      <c r="AR48" s="1344"/>
      <c r="AS48" s="1344"/>
      <c r="AT48" s="1980"/>
      <c r="AU48" s="1980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  <c r="IP48" s="1344"/>
    </row>
    <row r="49" spans="1:250">
      <c r="A49" s="1344"/>
      <c r="B49" s="2899"/>
      <c r="C49" s="2457" t="s">
        <v>1376</v>
      </c>
      <c r="D49" s="2430" t="s">
        <v>577</v>
      </c>
      <c r="E49" s="2502" t="s">
        <v>579</v>
      </c>
      <c r="F49" s="1226">
        <f t="shared" ref="F49:AN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226">
        <f t="shared" si="32"/>
        <v>1.2</v>
      </c>
      <c r="AO49" s="1970" t="s">
        <v>1377</v>
      </c>
      <c r="AP49" s="1344"/>
      <c r="AQ49" s="327" t="s">
        <v>1439</v>
      </c>
      <c r="AR49" s="1344"/>
      <c r="AS49" s="327"/>
      <c r="AT49" s="1980"/>
      <c r="AU49" s="1980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  <c r="IP49" s="1344"/>
    </row>
    <row r="50" spans="1:250">
      <c r="A50" s="1344"/>
      <c r="B50" s="2899"/>
      <c r="C50" s="2487" t="s">
        <v>1373</v>
      </c>
      <c r="D50" s="2424" t="s">
        <v>576</v>
      </c>
      <c r="E50" s="2503">
        <f>F50/1.046</f>
        <v>11.089866156787762</v>
      </c>
      <c r="F50" s="2501">
        <v>11.6</v>
      </c>
      <c r="G50" s="2501">
        <v>11.7</v>
      </c>
      <c r="H50" s="2501">
        <v>11.9</v>
      </c>
      <c r="I50" s="2501">
        <v>11.9</v>
      </c>
      <c r="J50" s="2501">
        <v>11.8</v>
      </c>
      <c r="K50" s="2501">
        <v>12.3</v>
      </c>
      <c r="L50" s="2501">
        <v>12.4</v>
      </c>
      <c r="M50" s="2003">
        <v>12.5</v>
      </c>
      <c r="N50" s="2002">
        <v>12.1225</v>
      </c>
      <c r="O50" s="2002">
        <v>12.022</v>
      </c>
      <c r="P50" s="2002">
        <v>11.614800000000001</v>
      </c>
      <c r="Q50" s="2002">
        <v>11.168200000000001</v>
      </c>
      <c r="R50" s="2002">
        <v>10.7697</v>
      </c>
      <c r="S50" s="2002">
        <v>10.670299999999999</v>
      </c>
      <c r="T50" s="2002">
        <v>10.407500000000001</v>
      </c>
      <c r="U50" s="2002">
        <v>10.449400000000001</v>
      </c>
      <c r="V50" s="2002">
        <v>10.174899999999999</v>
      </c>
      <c r="W50" s="2002">
        <v>10.3597</v>
      </c>
      <c r="X50" s="2002">
        <v>9.9625000000000004</v>
      </c>
      <c r="Y50" s="2002">
        <v>9.8208000000000002</v>
      </c>
      <c r="Z50" s="2002">
        <v>9.8508999999999993</v>
      </c>
      <c r="AA50" s="2002">
        <v>9.6452000000000009</v>
      </c>
      <c r="AB50" s="2002">
        <v>9.7761999999999993</v>
      </c>
      <c r="AC50" s="2002">
        <v>10.0068</v>
      </c>
      <c r="AD50" s="2002">
        <v>10.2723</v>
      </c>
      <c r="AE50" s="2002">
        <v>10.4895</v>
      </c>
      <c r="AF50" s="2002">
        <v>10.574199999999999</v>
      </c>
      <c r="AG50" s="2002">
        <v>10.7271</v>
      </c>
      <c r="AH50" s="2002">
        <v>10.853999999999999</v>
      </c>
      <c r="AI50" s="2002">
        <v>11.031700000000001</v>
      </c>
      <c r="AJ50" s="2004">
        <v>11.038</v>
      </c>
      <c r="AK50" s="2004">
        <v>11.0901</v>
      </c>
      <c r="AL50" s="2002">
        <v>11.856</v>
      </c>
      <c r="AM50" s="2002">
        <v>12.1112</v>
      </c>
      <c r="AN50" s="2002">
        <v>12.4656</v>
      </c>
      <c r="AO50" s="1936" t="s">
        <v>1378</v>
      </c>
      <c r="AP50" s="1344"/>
      <c r="AQ50" s="327" t="s">
        <v>1375</v>
      </c>
      <c r="AR50" s="1344"/>
      <c r="AS50" s="327"/>
      <c r="AT50" s="1980"/>
      <c r="AU50" s="1980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  <c r="IP50" s="1344"/>
    </row>
    <row r="51" spans="1:250">
      <c r="A51" s="1344"/>
      <c r="B51" s="2900"/>
      <c r="C51" s="2504" t="s">
        <v>1379</v>
      </c>
      <c r="D51" s="2430" t="s">
        <v>577</v>
      </c>
      <c r="E51" s="2502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511">
        <f>ROUND((AM50-AL50)/AL50*100,1)</f>
        <v>2.2000000000000002</v>
      </c>
      <c r="AN51" s="2257">
        <f>ROUND((AN50-AM50)/AM50*100,1)</f>
        <v>2.9</v>
      </c>
      <c r="AO51" s="1977"/>
      <c r="AP51" s="1344"/>
      <c r="AQ51" s="327" t="s">
        <v>1439</v>
      </c>
      <c r="AR51" s="1344"/>
      <c r="AS51" s="1295"/>
      <c r="AT51" s="1980"/>
      <c r="AU51" s="1980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  <c r="IP51" s="1344"/>
    </row>
    <row r="52" spans="1:250">
      <c r="A52" s="1344"/>
      <c r="B52" s="2913" t="s">
        <v>1380</v>
      </c>
      <c r="C52" s="2505" t="s">
        <v>1381</v>
      </c>
      <c r="D52" s="2438" t="s">
        <v>1382</v>
      </c>
      <c r="E52" s="2506">
        <v>52669.180350000002</v>
      </c>
      <c r="F52" s="2506">
        <v>57143.682910000003</v>
      </c>
      <c r="G52" s="2506">
        <v>59009.379330000003</v>
      </c>
      <c r="H52" s="2506">
        <v>58438.118849999999</v>
      </c>
      <c r="I52" s="2506">
        <v>50780.063399999999</v>
      </c>
      <c r="J52" s="2506">
        <v>42999.775309999997</v>
      </c>
      <c r="K52" s="2506">
        <v>38862.63564</v>
      </c>
      <c r="L52" s="2506">
        <v>46680.677519999997</v>
      </c>
      <c r="M52" s="2506">
        <v>51790.042829999999</v>
      </c>
      <c r="N52" s="2506">
        <v>48652.587169999999</v>
      </c>
      <c r="O52" s="2482">
        <v>44119.16145</v>
      </c>
      <c r="P52" s="2482">
        <v>44959.171540000003</v>
      </c>
      <c r="Q52" s="2482">
        <v>43659.213880000003</v>
      </c>
      <c r="R52" s="2482">
        <v>47034.107830000001</v>
      </c>
      <c r="S52" s="2482">
        <v>48224.113720000001</v>
      </c>
      <c r="T52" s="2482">
        <v>55379.258889999997</v>
      </c>
      <c r="U52" s="2482">
        <v>59101.819739999999</v>
      </c>
      <c r="V52" s="2482">
        <v>65510.390809999997</v>
      </c>
      <c r="W52" s="2482">
        <v>70624.614530000006</v>
      </c>
      <c r="X52" s="2482">
        <v>63286.692669999997</v>
      </c>
      <c r="Y52" s="2478">
        <v>50410.591970000001</v>
      </c>
      <c r="Z52" s="2482">
        <v>60328.92353</v>
      </c>
      <c r="AA52" s="2478">
        <v>60505.996659999997</v>
      </c>
      <c r="AB52" s="2484">
        <v>56980.340470000003</v>
      </c>
      <c r="AC52" s="2484">
        <v>59665.229200000002</v>
      </c>
      <c r="AD52" s="2483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6">
        <v>82576.45</v>
      </c>
      <c r="AN52" s="1537">
        <v>82101.052330000006</v>
      </c>
      <c r="AO52" s="1936" t="s">
        <v>1069</v>
      </c>
      <c r="AP52" s="1344"/>
      <c r="AQ52" s="327" t="s">
        <v>1383</v>
      </c>
      <c r="AR52" s="1344"/>
      <c r="AS52" s="1295"/>
      <c r="AT52" s="1980"/>
      <c r="AU52" s="1980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  <c r="IP52" s="1344"/>
    </row>
    <row r="53" spans="1:250">
      <c r="A53" s="1344"/>
      <c r="B53" s="2899"/>
      <c r="C53" s="2505"/>
      <c r="D53" s="2430" t="s">
        <v>577</v>
      </c>
      <c r="E53" s="2460" t="s">
        <v>579</v>
      </c>
      <c r="F53" s="1226">
        <f t="shared" ref="F53:AN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1226">
        <f t="shared" si="34"/>
        <v>0.9</v>
      </c>
      <c r="AN53" s="1226">
        <f t="shared" si="34"/>
        <v>-0.6</v>
      </c>
      <c r="AO53" s="1970" t="s">
        <v>97</v>
      </c>
      <c r="AP53" s="1344"/>
      <c r="AQ53" s="327" t="s">
        <v>1439</v>
      </c>
      <c r="AR53" s="1344"/>
      <c r="AS53" s="1344"/>
      <c r="AT53" s="1980"/>
      <c r="AU53" s="1980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  <c r="IP53" s="1344"/>
    </row>
    <row r="54" spans="1:250">
      <c r="A54" s="1344"/>
      <c r="B54" s="2899"/>
      <c r="C54" s="2505" t="s">
        <v>1384</v>
      </c>
      <c r="D54" s="2438" t="s">
        <v>567</v>
      </c>
      <c r="E54" s="2506">
        <v>30329.43936</v>
      </c>
      <c r="F54" s="2506">
        <v>32091.5789</v>
      </c>
      <c r="G54" s="2506">
        <v>30447.62487</v>
      </c>
      <c r="H54" s="2506">
        <v>29004.310130000002</v>
      </c>
      <c r="I54" s="2506">
        <v>26152.002509999998</v>
      </c>
      <c r="J54" s="2506">
        <v>24334.011009999998</v>
      </c>
      <c r="K54" s="2506">
        <v>21538.026539999999</v>
      </c>
      <c r="L54" s="2506">
        <v>29249.027669999999</v>
      </c>
      <c r="M54" s="2506">
        <v>29310.731479999999</v>
      </c>
      <c r="N54" s="2506">
        <v>25459.79854</v>
      </c>
      <c r="O54" s="2482">
        <v>23473.45853</v>
      </c>
      <c r="P54" s="2478">
        <v>24311.39414</v>
      </c>
      <c r="Q54" s="2478">
        <v>24081.016469999999</v>
      </c>
      <c r="R54" s="2478">
        <v>24259.24711</v>
      </c>
      <c r="S54" s="2478">
        <v>24104.251489999999</v>
      </c>
      <c r="T54" s="2478">
        <v>26551.502339999999</v>
      </c>
      <c r="U54" s="2478">
        <v>30426.402340000001</v>
      </c>
      <c r="V54" s="2478">
        <v>33199.162100000001</v>
      </c>
      <c r="W54" s="2478">
        <v>36911.633889999997</v>
      </c>
      <c r="X54" s="2478">
        <v>37399.35974</v>
      </c>
      <c r="Y54" s="2478">
        <v>27832.166300000001</v>
      </c>
      <c r="Z54" s="2478">
        <v>31378.251950000002</v>
      </c>
      <c r="AA54" s="2478">
        <v>35876.510970000003</v>
      </c>
      <c r="AB54" s="2484">
        <v>34900.28572</v>
      </c>
      <c r="AC54" s="2484">
        <v>40751.000930000002</v>
      </c>
      <c r="AD54" s="2484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288">
        <v>58620.53946</v>
      </c>
      <c r="AO54" s="1936"/>
      <c r="AP54" s="1344"/>
      <c r="AQ54" s="327"/>
      <c r="AR54" s="1344"/>
      <c r="AS54" s="1344"/>
      <c r="AT54" s="1980"/>
      <c r="AU54" s="1980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  <c r="IP54" s="1344"/>
    </row>
    <row r="55" spans="1:250" ht="13.5" thickBot="1">
      <c r="A55" s="1344"/>
      <c r="B55" s="2918"/>
      <c r="C55" s="2507"/>
      <c r="D55" s="2508" t="s">
        <v>577</v>
      </c>
      <c r="E55" s="2509" t="s">
        <v>579</v>
      </c>
      <c r="F55" s="1340">
        <f t="shared" ref="F55:AN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1340">
        <f t="shared" si="35"/>
        <v>5</v>
      </c>
      <c r="AO55" s="2010"/>
      <c r="AP55" s="1344"/>
      <c r="AQ55" s="327"/>
      <c r="AR55" s="1344"/>
      <c r="AS55" s="1344"/>
      <c r="AT55" s="1980"/>
      <c r="AU55" s="1980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  <c r="IP55" s="1344"/>
    </row>
    <row r="56" spans="1:250">
      <c r="A56" s="1344"/>
      <c r="B56" s="1347"/>
      <c r="C56" s="2011"/>
      <c r="D56" s="2012"/>
      <c r="E56" s="2012"/>
      <c r="F56" s="2013"/>
      <c r="G56" s="2013"/>
      <c r="H56" s="2013"/>
      <c r="I56" s="2013"/>
      <c r="J56" s="2013"/>
      <c r="K56" s="2013"/>
      <c r="L56" s="2013"/>
      <c r="M56" s="2013"/>
      <c r="N56" s="2013"/>
      <c r="O56" s="2014"/>
      <c r="P56" s="2014"/>
      <c r="Q56" s="2014"/>
      <c r="R56" s="2014"/>
      <c r="S56" s="2014"/>
      <c r="T56" s="2014"/>
      <c r="U56" s="2014"/>
      <c r="V56" s="2014"/>
      <c r="W56" s="2014"/>
      <c r="X56" s="2014"/>
      <c r="Y56" s="2014"/>
      <c r="Z56" s="2014"/>
      <c r="AA56" s="2014"/>
      <c r="AB56" s="2014"/>
      <c r="AC56" s="2014"/>
      <c r="AD56" s="2014"/>
      <c r="AG56" s="1519"/>
      <c r="AH56" s="1625"/>
      <c r="AI56" s="1344"/>
      <c r="AJ56" s="1344"/>
      <c r="AK56" s="1344"/>
      <c r="AL56" s="1344"/>
      <c r="AM56" s="1344"/>
      <c r="AN56" s="1344"/>
      <c r="AO56" s="1519"/>
      <c r="AP56" s="1344"/>
      <c r="AQ56" s="327"/>
      <c r="AR56" s="1344"/>
      <c r="AS56" s="1344"/>
      <c r="AT56" s="1980"/>
      <c r="AU56" s="1980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  <c r="IP56" s="1344"/>
    </row>
    <row r="57" spans="1:250">
      <c r="A57" s="1344"/>
      <c r="B57" s="1347"/>
      <c r="C57" s="2011"/>
      <c r="D57" s="2012"/>
      <c r="E57" s="1625"/>
      <c r="Y57" s="2015"/>
      <c r="Z57" s="2015"/>
      <c r="AA57" s="2015"/>
      <c r="AB57" s="2015"/>
      <c r="AE57" s="1625"/>
      <c r="AF57" s="1625"/>
      <c r="AG57" s="2016"/>
      <c r="AH57" s="2016"/>
      <c r="AI57" s="2016"/>
      <c r="AJ57" s="2016"/>
      <c r="AK57" s="2016"/>
      <c r="AL57" s="2016"/>
      <c r="AM57" s="2016"/>
      <c r="AN57" s="2016"/>
      <c r="AO57" s="1519"/>
      <c r="AP57" s="1344"/>
      <c r="AQ57" s="327"/>
      <c r="AR57" s="1344"/>
      <c r="AS57" s="1344"/>
      <c r="AT57" s="1980"/>
      <c r="AU57" s="1980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  <c r="IP57" s="1344"/>
    </row>
    <row r="58" spans="1:250" ht="14.5" thickBot="1">
      <c r="A58" s="1344"/>
      <c r="B58" s="2263" t="s">
        <v>1385</v>
      </c>
      <c r="C58" s="2011"/>
      <c r="D58" s="2012"/>
      <c r="E58" s="2012"/>
      <c r="F58" s="2013"/>
      <c r="G58" s="2013"/>
      <c r="H58" s="2013"/>
      <c r="I58" s="2013"/>
      <c r="J58" s="2013"/>
      <c r="K58" s="2013"/>
      <c r="L58" s="2013"/>
      <c r="M58" s="2013"/>
      <c r="N58" s="2013"/>
      <c r="O58" s="2014"/>
      <c r="P58" s="2014"/>
      <c r="Q58" s="2014"/>
      <c r="R58" s="2014"/>
      <c r="S58" s="2014"/>
      <c r="T58" s="2014"/>
      <c r="U58" s="2014"/>
      <c r="V58" s="2014"/>
      <c r="W58" s="2014"/>
      <c r="X58" s="2014"/>
      <c r="Y58" s="2014"/>
      <c r="Z58" s="2014"/>
      <c r="AA58" s="2014"/>
      <c r="AB58" s="2014" t="s">
        <v>521</v>
      </c>
      <c r="AC58" s="2014"/>
      <c r="AD58" s="2014"/>
      <c r="AG58" s="1519"/>
      <c r="AH58" s="1625"/>
      <c r="AI58" s="1344"/>
      <c r="AJ58" s="1344"/>
      <c r="AK58" s="1344"/>
      <c r="AL58" s="1344"/>
      <c r="AM58" s="1344"/>
      <c r="AN58" s="1344"/>
      <c r="AO58" s="1211" t="s">
        <v>1259</v>
      </c>
      <c r="AP58" s="1344"/>
      <c r="AQ58" s="327" t="s">
        <v>271</v>
      </c>
      <c r="AR58" s="1344"/>
      <c r="AS58" s="1344"/>
      <c r="AT58" s="1980"/>
      <c r="AU58" s="1980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  <c r="IP58" s="1344"/>
    </row>
    <row r="59" spans="1:250" s="2027" customFormat="1" ht="12">
      <c r="A59" s="1560"/>
      <c r="B59" s="2017"/>
      <c r="C59" s="2018"/>
      <c r="D59" s="1909" t="s">
        <v>959</v>
      </c>
      <c r="E59" s="1910"/>
      <c r="F59" s="2019"/>
      <c r="G59" s="2019"/>
      <c r="H59" s="2019"/>
      <c r="I59" s="2019"/>
      <c r="J59" s="2019"/>
      <c r="K59" s="2019"/>
      <c r="L59" s="2019"/>
      <c r="M59" s="2019"/>
      <c r="N59" s="2019"/>
      <c r="O59" s="2020" t="s">
        <v>521</v>
      </c>
      <c r="P59" s="2020"/>
      <c r="Q59" s="2021" t="s">
        <v>1111</v>
      </c>
      <c r="R59" s="2021"/>
      <c r="S59" s="2021"/>
      <c r="T59" s="2021"/>
      <c r="U59" s="2021"/>
      <c r="V59" s="2021"/>
      <c r="W59" s="2021"/>
      <c r="X59" s="2021"/>
      <c r="Y59" s="2021"/>
      <c r="Z59" s="2021"/>
      <c r="AA59" s="2021"/>
      <c r="AB59" s="2021"/>
      <c r="AC59" s="2021"/>
      <c r="AD59" s="2022"/>
      <c r="AE59" s="2023"/>
      <c r="AF59" s="2023"/>
      <c r="AG59" s="2024"/>
      <c r="AH59" s="1911"/>
      <c r="AI59" s="1908"/>
      <c r="AJ59" s="1908"/>
      <c r="AK59" s="1908"/>
      <c r="AL59" s="1908"/>
      <c r="AM59" s="1908"/>
      <c r="AN59" s="1908"/>
      <c r="AO59" s="2025" t="s">
        <v>962</v>
      </c>
      <c r="AP59" s="1560"/>
      <c r="AQ59" s="1560"/>
      <c r="AR59" s="1560"/>
      <c r="AS59" s="1560"/>
      <c r="AT59" s="2026"/>
      <c r="AU59" s="2026"/>
      <c r="AV59" s="1344"/>
      <c r="AW59" s="1344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  <c r="IP59" s="1560"/>
    </row>
    <row r="60" spans="1:250" ht="12">
      <c r="A60" s="1560"/>
      <c r="B60" s="2028"/>
      <c r="C60" s="1212"/>
      <c r="D60" s="2029"/>
      <c r="E60" s="2030">
        <v>1989</v>
      </c>
      <c r="F60" s="1912">
        <v>1990</v>
      </c>
      <c r="G60" s="1913">
        <v>1991</v>
      </c>
      <c r="H60" s="1913">
        <v>1992</v>
      </c>
      <c r="I60" s="1913">
        <v>1993</v>
      </c>
      <c r="J60" s="1914">
        <v>1994</v>
      </c>
      <c r="K60" s="1913">
        <v>1995</v>
      </c>
      <c r="L60" s="1913">
        <v>1996</v>
      </c>
      <c r="M60" s="1913">
        <v>1997</v>
      </c>
      <c r="N60" s="1913">
        <v>1998</v>
      </c>
      <c r="O60" s="1915">
        <v>1999</v>
      </c>
      <c r="P60" s="1915">
        <v>2000</v>
      </c>
      <c r="Q60" s="1915">
        <v>2001</v>
      </c>
      <c r="R60" s="1915">
        <v>2002</v>
      </c>
      <c r="S60" s="1915">
        <v>2003</v>
      </c>
      <c r="T60" s="1915">
        <v>2004</v>
      </c>
      <c r="U60" s="1915">
        <v>2005</v>
      </c>
      <c r="V60" s="1915">
        <v>2006</v>
      </c>
      <c r="W60" s="1915">
        <v>2007</v>
      </c>
      <c r="X60" s="1915">
        <v>2008</v>
      </c>
      <c r="Y60" s="1915">
        <v>2009</v>
      </c>
      <c r="Z60" s="1915">
        <v>2010</v>
      </c>
      <c r="AA60" s="1915">
        <v>2011</v>
      </c>
      <c r="AB60" s="1915">
        <v>2012</v>
      </c>
      <c r="AC60" s="1915">
        <v>2013</v>
      </c>
      <c r="AD60" s="1916">
        <v>2014</v>
      </c>
      <c r="AE60" s="1915">
        <v>2015</v>
      </c>
      <c r="AF60" s="1917">
        <v>2016</v>
      </c>
      <c r="AG60" s="1915">
        <v>2017</v>
      </c>
      <c r="AH60" s="1917">
        <v>2018</v>
      </c>
      <c r="AI60" s="1915">
        <v>2019</v>
      </c>
      <c r="AJ60" s="2031">
        <v>2020</v>
      </c>
      <c r="AK60" s="1919">
        <v>2021</v>
      </c>
      <c r="AL60" s="1919">
        <v>2022</v>
      </c>
      <c r="AM60" s="2418">
        <v>2023</v>
      </c>
      <c r="AN60" s="2419">
        <v>2024</v>
      </c>
      <c r="AO60" s="2032"/>
      <c r="AP60" s="1212"/>
      <c r="AQ60" s="1212"/>
      <c r="AR60" s="1560"/>
      <c r="AS60" s="1560"/>
      <c r="AT60" s="2026"/>
      <c r="AU60" s="2026"/>
      <c r="AV60" s="1344"/>
      <c r="AW60" s="1344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  <c r="IP60" s="1560"/>
    </row>
    <row r="61" spans="1:250" ht="12.5" thickBot="1">
      <c r="B61" s="1920"/>
      <c r="C61" s="2033"/>
      <c r="D61" s="2034"/>
      <c r="E61" s="2035" t="s">
        <v>1262</v>
      </c>
      <c r="F61" s="1921" t="s">
        <v>1263</v>
      </c>
      <c r="G61" s="1921" t="s">
        <v>1264</v>
      </c>
      <c r="H61" s="1921" t="s">
        <v>1265</v>
      </c>
      <c r="I61" s="1921" t="s">
        <v>1266</v>
      </c>
      <c r="J61" s="1922" t="s">
        <v>1267</v>
      </c>
      <c r="K61" s="1921" t="s">
        <v>1268</v>
      </c>
      <c r="L61" s="1921" t="s">
        <v>1269</v>
      </c>
      <c r="M61" s="1921" t="s">
        <v>1270</v>
      </c>
      <c r="N61" s="1921" t="s">
        <v>1271</v>
      </c>
      <c r="O61" s="1923" t="s">
        <v>1272</v>
      </c>
      <c r="P61" s="1924" t="s">
        <v>1273</v>
      </c>
      <c r="Q61" s="1925" t="s">
        <v>1274</v>
      </c>
      <c r="R61" s="1925" t="s">
        <v>1275</v>
      </c>
      <c r="S61" s="1926" t="s">
        <v>1276</v>
      </c>
      <c r="T61" s="1925" t="s">
        <v>1277</v>
      </c>
      <c r="U61" s="1925" t="s">
        <v>1278</v>
      </c>
      <c r="V61" s="1926" t="s">
        <v>1279</v>
      </c>
      <c r="W61" s="1925" t="s">
        <v>1280</v>
      </c>
      <c r="X61" s="1925" t="s">
        <v>1281</v>
      </c>
      <c r="Y61" s="1925" t="s">
        <v>1282</v>
      </c>
      <c r="Z61" s="1921" t="s">
        <v>1283</v>
      </c>
      <c r="AA61" s="1925" t="s">
        <v>1284</v>
      </c>
      <c r="AB61" s="1925" t="s">
        <v>1285</v>
      </c>
      <c r="AC61" s="1925" t="s">
        <v>1286</v>
      </c>
      <c r="AD61" s="1927" t="s">
        <v>1287</v>
      </c>
      <c r="AE61" s="1925" t="s">
        <v>1288</v>
      </c>
      <c r="AF61" s="1926" t="s">
        <v>1289</v>
      </c>
      <c r="AG61" s="1925" t="s">
        <v>1290</v>
      </c>
      <c r="AH61" s="1926" t="s">
        <v>1291</v>
      </c>
      <c r="AI61" s="1928" t="s">
        <v>1292</v>
      </c>
      <c r="AJ61" s="2036" t="s">
        <v>1293</v>
      </c>
      <c r="AK61" s="1930" t="s">
        <v>1294</v>
      </c>
      <c r="AL61" s="2236" t="s">
        <v>1295</v>
      </c>
      <c r="AM61" s="2423" t="s">
        <v>1435</v>
      </c>
      <c r="AN61" s="1300" t="s">
        <v>1476</v>
      </c>
      <c r="AO61" s="2037"/>
      <c r="AP61" s="1344"/>
      <c r="AQ61" s="1344"/>
      <c r="AT61" s="2038"/>
      <c r="AU61" s="2038"/>
      <c r="AV61" s="1344"/>
      <c r="AW61" s="1344"/>
    </row>
    <row r="62" spans="1:250" ht="12">
      <c r="B62" s="2919" t="s">
        <v>979</v>
      </c>
      <c r="C62" s="1931" t="s">
        <v>1112</v>
      </c>
      <c r="D62" s="1932" t="s">
        <v>981</v>
      </c>
      <c r="E62" s="1933">
        <f t="shared" ref="E62:AN62" si="36">E148/1000</f>
        <v>434.82640000000004</v>
      </c>
      <c r="F62" s="1933">
        <f t="shared" si="36"/>
        <v>470.87369999999999</v>
      </c>
      <c r="G62" s="1933">
        <f t="shared" si="36"/>
        <v>496.05849999999998</v>
      </c>
      <c r="H62" s="1933">
        <f t="shared" si="36"/>
        <v>505.82049999999998</v>
      </c>
      <c r="I62" s="1933">
        <f t="shared" si="36"/>
        <v>504.50959999999998</v>
      </c>
      <c r="J62" s="1933">
        <f t="shared" si="36"/>
        <v>511.9588</v>
      </c>
      <c r="K62" s="1933">
        <f t="shared" si="36"/>
        <v>525.29949999999997</v>
      </c>
      <c r="L62" s="1933">
        <f t="shared" si="36"/>
        <v>538.65959999999995</v>
      </c>
      <c r="M62" s="1933">
        <f t="shared" si="36"/>
        <v>542.50800000000004</v>
      </c>
      <c r="N62" s="1933">
        <f t="shared" si="36"/>
        <v>534.56409999999994</v>
      </c>
      <c r="O62" s="1933">
        <f t="shared" si="36"/>
        <v>530.29859999999996</v>
      </c>
      <c r="P62" s="1933">
        <f t="shared" si="36"/>
        <v>537.61419999999998</v>
      </c>
      <c r="Q62" s="1933">
        <f t="shared" si="36"/>
        <v>527.41049999999996</v>
      </c>
      <c r="R62" s="1933">
        <f t="shared" si="36"/>
        <v>523.46590000000003</v>
      </c>
      <c r="S62" s="1933">
        <f t="shared" si="36"/>
        <v>526.21990000000005</v>
      </c>
      <c r="T62" s="1933">
        <f t="shared" si="36"/>
        <v>529.63790000000006</v>
      </c>
      <c r="U62" s="1933">
        <f t="shared" si="36"/>
        <v>534.10619999999994</v>
      </c>
      <c r="V62" s="1933">
        <f t="shared" si="36"/>
        <v>537.25790000000006</v>
      </c>
      <c r="W62" s="1933">
        <f t="shared" si="36"/>
        <v>538.4855</v>
      </c>
      <c r="X62" s="1933">
        <f t="shared" si="36"/>
        <v>516.17489999999998</v>
      </c>
      <c r="Y62" s="1933">
        <f t="shared" si="36"/>
        <v>497.36420000000004</v>
      </c>
      <c r="Z62" s="1933">
        <f t="shared" si="36"/>
        <v>504.87369999999999</v>
      </c>
      <c r="AA62" s="1933">
        <f t="shared" si="36"/>
        <v>500.0462</v>
      </c>
      <c r="AB62" s="1933">
        <f t="shared" si="36"/>
        <v>499.42059999999998</v>
      </c>
      <c r="AC62" s="1933">
        <f t="shared" si="36"/>
        <v>512.67750000000001</v>
      </c>
      <c r="AD62" s="1933">
        <f t="shared" si="36"/>
        <v>523.42279999999994</v>
      </c>
      <c r="AE62" s="1933">
        <f t="shared" si="36"/>
        <v>540.74080000000004</v>
      </c>
      <c r="AF62" s="1933">
        <f t="shared" si="36"/>
        <v>544.82990000000007</v>
      </c>
      <c r="AG62" s="1933">
        <f t="shared" si="36"/>
        <v>555.71249999999998</v>
      </c>
      <c r="AH62" s="1933">
        <f t="shared" si="36"/>
        <v>556.57050000000004</v>
      </c>
      <c r="AI62" s="1933">
        <f t="shared" si="36"/>
        <v>556.80070000000001</v>
      </c>
      <c r="AJ62" s="1933">
        <f t="shared" si="36"/>
        <v>538.78780000000006</v>
      </c>
      <c r="AK62" s="1933">
        <f t="shared" si="36"/>
        <v>554.91330000000005</v>
      </c>
      <c r="AL62" s="1933">
        <f t="shared" si="36"/>
        <v>567.1126999999999</v>
      </c>
      <c r="AM62" s="1933">
        <f t="shared" si="36"/>
        <v>593.90340000000003</v>
      </c>
      <c r="AN62" s="1933">
        <f t="shared" si="36"/>
        <v>615.9076</v>
      </c>
      <c r="AO62" s="1934" t="s">
        <v>1113</v>
      </c>
      <c r="AQ62" s="1625" t="s">
        <v>1386</v>
      </c>
    </row>
    <row r="63" spans="1:250" ht="12">
      <c r="B63" s="2906"/>
      <c r="C63" s="1931" t="s">
        <v>521</v>
      </c>
      <c r="D63" s="1940" t="s">
        <v>983</v>
      </c>
      <c r="E63" s="1957" t="s">
        <v>1298</v>
      </c>
      <c r="F63" s="1935">
        <f>ROUND((F62-E62)/E62*100,1)</f>
        <v>8.3000000000000007</v>
      </c>
      <c r="G63" s="1935">
        <f>ROUND((G62-F62)/F62*100,1)</f>
        <v>5.3</v>
      </c>
      <c r="H63" s="1935">
        <f t="shared" ref="H63:AN63" si="37">ROUND((H62-G62)/G62*100,1)</f>
        <v>2</v>
      </c>
      <c r="I63" s="1935">
        <f t="shared" si="37"/>
        <v>-0.3</v>
      </c>
      <c r="J63" s="1935">
        <f t="shared" si="37"/>
        <v>1.5</v>
      </c>
      <c r="K63" s="1935">
        <f t="shared" si="37"/>
        <v>2.6</v>
      </c>
      <c r="L63" s="1935">
        <f t="shared" si="37"/>
        <v>2.5</v>
      </c>
      <c r="M63" s="1935">
        <f t="shared" si="37"/>
        <v>0.7</v>
      </c>
      <c r="N63" s="1935">
        <f t="shared" si="37"/>
        <v>-1.5</v>
      </c>
      <c r="O63" s="1935">
        <f t="shared" si="37"/>
        <v>-0.8</v>
      </c>
      <c r="P63" s="1935">
        <f t="shared" si="37"/>
        <v>1.4</v>
      </c>
      <c r="Q63" s="1935">
        <f t="shared" si="37"/>
        <v>-1.9</v>
      </c>
      <c r="R63" s="1935">
        <f t="shared" si="37"/>
        <v>-0.7</v>
      </c>
      <c r="S63" s="1935">
        <f t="shared" si="37"/>
        <v>0.5</v>
      </c>
      <c r="T63" s="1935">
        <f t="shared" si="37"/>
        <v>0.6</v>
      </c>
      <c r="U63" s="1935">
        <f t="shared" si="37"/>
        <v>0.8</v>
      </c>
      <c r="V63" s="1935">
        <f t="shared" si="37"/>
        <v>0.6</v>
      </c>
      <c r="W63" s="1935">
        <f t="shared" si="37"/>
        <v>0.2</v>
      </c>
      <c r="X63" s="1935">
        <f t="shared" si="37"/>
        <v>-4.0999999999999996</v>
      </c>
      <c r="Y63" s="1935">
        <f t="shared" si="37"/>
        <v>-3.6</v>
      </c>
      <c r="Z63" s="1935">
        <f t="shared" si="37"/>
        <v>1.5</v>
      </c>
      <c r="AA63" s="1935">
        <f t="shared" si="37"/>
        <v>-1</v>
      </c>
      <c r="AB63" s="1935">
        <f t="shared" si="37"/>
        <v>-0.1</v>
      </c>
      <c r="AC63" s="1935">
        <f t="shared" si="37"/>
        <v>2.7</v>
      </c>
      <c r="AD63" s="1935">
        <f t="shared" si="37"/>
        <v>2.1</v>
      </c>
      <c r="AE63" s="1935">
        <f t="shared" si="37"/>
        <v>3.3</v>
      </c>
      <c r="AF63" s="1935">
        <f t="shared" si="37"/>
        <v>0.8</v>
      </c>
      <c r="AG63" s="1935">
        <f t="shared" si="37"/>
        <v>2</v>
      </c>
      <c r="AH63" s="1935">
        <f t="shared" si="37"/>
        <v>0.2</v>
      </c>
      <c r="AI63" s="1935">
        <f t="shared" si="37"/>
        <v>0</v>
      </c>
      <c r="AJ63" s="1935">
        <f t="shared" si="37"/>
        <v>-3.2</v>
      </c>
      <c r="AK63" s="1935">
        <f t="shared" si="37"/>
        <v>3</v>
      </c>
      <c r="AL63" s="1935">
        <f t="shared" si="37"/>
        <v>2.2000000000000002</v>
      </c>
      <c r="AM63" s="1935">
        <f t="shared" si="37"/>
        <v>4.7</v>
      </c>
      <c r="AN63" s="1935">
        <f t="shared" si="37"/>
        <v>3.7</v>
      </c>
      <c r="AO63" s="1936" t="s">
        <v>1387</v>
      </c>
    </row>
    <row r="64" spans="1:250" ht="12">
      <c r="B64" s="2906"/>
      <c r="C64" s="1931" t="s">
        <v>1112</v>
      </c>
      <c r="D64" s="1932" t="s">
        <v>985</v>
      </c>
      <c r="E64" s="2039">
        <f t="shared" ref="E64:AN64" si="38">E150/1000</f>
        <v>407.92290000000003</v>
      </c>
      <c r="F64" s="1933">
        <f t="shared" si="38"/>
        <v>430.86190000000005</v>
      </c>
      <c r="G64" s="1933">
        <f t="shared" si="38"/>
        <v>441.67790000000002</v>
      </c>
      <c r="H64" s="1933">
        <f t="shared" si="38"/>
        <v>444.29720000000003</v>
      </c>
      <c r="I64" s="1933">
        <f t="shared" si="38"/>
        <v>440.84159999999997</v>
      </c>
      <c r="J64" s="1933">
        <f t="shared" si="38"/>
        <v>447.93690000000004</v>
      </c>
      <c r="K64" s="1933">
        <f t="shared" si="38"/>
        <v>462.1773</v>
      </c>
      <c r="L64" s="1933">
        <f t="shared" si="38"/>
        <v>475.80609999999996</v>
      </c>
      <c r="M64" s="1933">
        <f t="shared" si="38"/>
        <v>475.21729999999997</v>
      </c>
      <c r="N64" s="1933">
        <f t="shared" si="38"/>
        <v>470.50740000000002</v>
      </c>
      <c r="O64" s="1933">
        <f t="shared" si="38"/>
        <v>473.32009999999997</v>
      </c>
      <c r="P64" s="1933">
        <f t="shared" si="38"/>
        <v>485.62299999999999</v>
      </c>
      <c r="Q64" s="1933">
        <f t="shared" si="38"/>
        <v>482.11349999999999</v>
      </c>
      <c r="R64" s="1933">
        <f t="shared" si="38"/>
        <v>486.5455</v>
      </c>
      <c r="S64" s="1933">
        <f t="shared" si="38"/>
        <v>495.9228</v>
      </c>
      <c r="T64" s="1933">
        <f t="shared" si="38"/>
        <v>504.26940000000002</v>
      </c>
      <c r="U64" s="1933">
        <f t="shared" si="38"/>
        <v>515.13409999999999</v>
      </c>
      <c r="V64" s="1933">
        <f t="shared" si="38"/>
        <v>521.78459999999995</v>
      </c>
      <c r="W64" s="1933">
        <f t="shared" si="38"/>
        <v>527.27159999999992</v>
      </c>
      <c r="X64" s="1933">
        <f t="shared" si="38"/>
        <v>508.262</v>
      </c>
      <c r="Y64" s="1933">
        <f t="shared" si="38"/>
        <v>495.87559999999996</v>
      </c>
      <c r="Z64" s="1933">
        <f t="shared" si="38"/>
        <v>512.06470000000002</v>
      </c>
      <c r="AA64" s="1933">
        <f t="shared" si="38"/>
        <v>514.68669999999997</v>
      </c>
      <c r="AB64" s="1933">
        <f t="shared" si="38"/>
        <v>517.91930000000002</v>
      </c>
      <c r="AC64" s="1933">
        <f t="shared" si="38"/>
        <v>532.07230000000004</v>
      </c>
      <c r="AD64" s="1933">
        <f t="shared" si="38"/>
        <v>530.19530000000009</v>
      </c>
      <c r="AE64" s="1933">
        <f t="shared" si="38"/>
        <v>539.4135</v>
      </c>
      <c r="AF64" s="1933">
        <f t="shared" si="38"/>
        <v>543.47910000000002</v>
      </c>
      <c r="AG64" s="1933">
        <f t="shared" si="38"/>
        <v>553.17349999999999</v>
      </c>
      <c r="AH64" s="1933">
        <f t="shared" si="38"/>
        <v>554.53200000000004</v>
      </c>
      <c r="AI64" s="1933">
        <f t="shared" si="38"/>
        <v>550.11719999999991</v>
      </c>
      <c r="AJ64" s="1933">
        <f t="shared" si="38"/>
        <v>528.63</v>
      </c>
      <c r="AK64" s="1933">
        <f t="shared" si="38"/>
        <v>545.04169999999999</v>
      </c>
      <c r="AL64" s="1933">
        <f t="shared" si="38"/>
        <v>551.971</v>
      </c>
      <c r="AM64" s="1933">
        <f t="shared" si="38"/>
        <v>554.65549999999996</v>
      </c>
      <c r="AN64" s="1933">
        <f t="shared" si="38"/>
        <v>558.72940000000006</v>
      </c>
      <c r="AO64" s="1936"/>
    </row>
    <row r="65" spans="2:43" ht="12">
      <c r="B65" s="2906"/>
      <c r="C65" s="1939" t="s">
        <v>1388</v>
      </c>
      <c r="D65" s="1940" t="s">
        <v>983</v>
      </c>
      <c r="E65" s="1957" t="s">
        <v>1298</v>
      </c>
      <c r="F65" s="1935">
        <f>ROUND((F64-E64)/E64*100,1)</f>
        <v>5.6</v>
      </c>
      <c r="G65" s="1935">
        <f>ROUND((G64-F64)/F64*100,1)</f>
        <v>2.5</v>
      </c>
      <c r="H65" s="1935">
        <f t="shared" ref="H65:AN65" si="39">ROUND((H64-G64)/G64*100,1)</f>
        <v>0.6</v>
      </c>
      <c r="I65" s="1935">
        <f t="shared" si="39"/>
        <v>-0.8</v>
      </c>
      <c r="J65" s="1935">
        <f t="shared" si="39"/>
        <v>1.6</v>
      </c>
      <c r="K65" s="1935">
        <f t="shared" si="39"/>
        <v>3.2</v>
      </c>
      <c r="L65" s="1935">
        <f t="shared" si="39"/>
        <v>2.9</v>
      </c>
      <c r="M65" s="1935">
        <f t="shared" si="39"/>
        <v>-0.1</v>
      </c>
      <c r="N65" s="1935">
        <f t="shared" si="39"/>
        <v>-1</v>
      </c>
      <c r="O65" s="1935">
        <f t="shared" si="39"/>
        <v>0.6</v>
      </c>
      <c r="P65" s="1935">
        <f t="shared" si="39"/>
        <v>2.6</v>
      </c>
      <c r="Q65" s="1935">
        <f t="shared" si="39"/>
        <v>-0.7</v>
      </c>
      <c r="R65" s="1935">
        <f t="shared" si="39"/>
        <v>0.9</v>
      </c>
      <c r="S65" s="1935">
        <f t="shared" si="39"/>
        <v>1.9</v>
      </c>
      <c r="T65" s="1935">
        <f t="shared" si="39"/>
        <v>1.7</v>
      </c>
      <c r="U65" s="1935">
        <f t="shared" si="39"/>
        <v>2.2000000000000002</v>
      </c>
      <c r="V65" s="1935">
        <f t="shared" si="39"/>
        <v>1.3</v>
      </c>
      <c r="W65" s="1935">
        <f t="shared" si="39"/>
        <v>1.1000000000000001</v>
      </c>
      <c r="X65" s="1935">
        <f t="shared" si="39"/>
        <v>-3.6</v>
      </c>
      <c r="Y65" s="1935">
        <f t="shared" si="39"/>
        <v>-2.4</v>
      </c>
      <c r="Z65" s="1935">
        <f t="shared" si="39"/>
        <v>3.3</v>
      </c>
      <c r="AA65" s="1935">
        <f t="shared" si="39"/>
        <v>0.5</v>
      </c>
      <c r="AB65" s="1935">
        <f t="shared" si="39"/>
        <v>0.6</v>
      </c>
      <c r="AC65" s="1935">
        <f t="shared" si="39"/>
        <v>2.7</v>
      </c>
      <c r="AD65" s="1935">
        <f t="shared" si="39"/>
        <v>-0.4</v>
      </c>
      <c r="AE65" s="1935">
        <f t="shared" si="39"/>
        <v>1.7</v>
      </c>
      <c r="AF65" s="1935">
        <f t="shared" si="39"/>
        <v>0.8</v>
      </c>
      <c r="AG65" s="1935">
        <f t="shared" si="39"/>
        <v>1.8</v>
      </c>
      <c r="AH65" s="1935">
        <f t="shared" si="39"/>
        <v>0.2</v>
      </c>
      <c r="AI65" s="1935">
        <f t="shared" si="39"/>
        <v>-0.8</v>
      </c>
      <c r="AJ65" s="1935">
        <f t="shared" si="39"/>
        <v>-3.9</v>
      </c>
      <c r="AK65" s="1935">
        <f t="shared" si="39"/>
        <v>3.1</v>
      </c>
      <c r="AL65" s="1935">
        <f t="shared" si="39"/>
        <v>1.3</v>
      </c>
      <c r="AM65" s="1935">
        <f t="shared" si="39"/>
        <v>0.5</v>
      </c>
      <c r="AN65" s="1935">
        <f t="shared" si="39"/>
        <v>0.7</v>
      </c>
      <c r="AO65" s="1942" t="s">
        <v>1389</v>
      </c>
    </row>
    <row r="66" spans="2:43" ht="12">
      <c r="B66" s="2906"/>
      <c r="C66" s="1931" t="s">
        <v>1112</v>
      </c>
      <c r="D66" s="1937" t="s">
        <v>985</v>
      </c>
      <c r="E66" s="2040">
        <f t="shared" ref="E66:AD66" si="40">E152/1000</f>
        <v>419.29244014362462</v>
      </c>
      <c r="F66" s="1997">
        <f t="shared" si="40"/>
        <v>443.87932392560634</v>
      </c>
      <c r="G66" s="1997">
        <f t="shared" si="40"/>
        <v>451.34493115950539</v>
      </c>
      <c r="H66" s="1997">
        <f t="shared" si="40"/>
        <v>454.84839862881887</v>
      </c>
      <c r="I66" s="1997">
        <f t="shared" si="40"/>
        <v>452.00905341212541</v>
      </c>
      <c r="J66" s="1997">
        <f t="shared" si="40"/>
        <v>457.89529999999996</v>
      </c>
      <c r="K66" s="1997">
        <f t="shared" si="40"/>
        <v>466.52620000000002</v>
      </c>
      <c r="L66" s="1997">
        <f t="shared" si="40"/>
        <v>477.40440000000001</v>
      </c>
      <c r="M66" s="1997">
        <f t="shared" si="40"/>
        <v>477.4486</v>
      </c>
      <c r="N66" s="1997">
        <f t="shared" si="40"/>
        <v>470.3338</v>
      </c>
      <c r="O66" s="1997">
        <f t="shared" si="40"/>
        <v>471.10879999999997</v>
      </c>
      <c r="P66" s="1997">
        <f t="shared" si="40"/>
        <v>479.71690000000001</v>
      </c>
      <c r="Q66" s="1997">
        <f t="shared" si="40"/>
        <v>478.47320000000002</v>
      </c>
      <c r="R66" s="1997">
        <f t="shared" si="40"/>
        <v>482.0317</v>
      </c>
      <c r="S66" s="1997">
        <f t="shared" si="40"/>
        <v>491.44549999999998</v>
      </c>
      <c r="T66" s="1997">
        <f t="shared" si="40"/>
        <v>497.50850000000003</v>
      </c>
      <c r="U66" s="1997">
        <f t="shared" si="40"/>
        <v>507.23090000000002</v>
      </c>
      <c r="V66" s="1997">
        <f t="shared" si="40"/>
        <v>516.06899999999996</v>
      </c>
      <c r="W66" s="1997">
        <f t="shared" si="40"/>
        <v>526.35289999999998</v>
      </c>
      <c r="X66" s="1997">
        <f t="shared" si="40"/>
        <v>507.02519999999998</v>
      </c>
      <c r="Y66" s="1997">
        <f t="shared" si="40"/>
        <v>500.4049</v>
      </c>
      <c r="Z66" s="1997">
        <f t="shared" si="40"/>
        <v>527.75959999999998</v>
      </c>
      <c r="AA66" s="1997">
        <f t="shared" si="40"/>
        <v>530.48</v>
      </c>
      <c r="AB66" s="1997">
        <f t="shared" si="40"/>
        <v>527.91300000000001</v>
      </c>
      <c r="AC66" s="1997">
        <f t="shared" si="40"/>
        <v>541.80290000000002</v>
      </c>
      <c r="AD66" s="1997">
        <f t="shared" si="40"/>
        <v>534.55909999999994</v>
      </c>
      <c r="AE66" s="1943" t="s">
        <v>1298</v>
      </c>
      <c r="AF66" s="1943" t="s">
        <v>1298</v>
      </c>
      <c r="AG66" s="1943" t="s">
        <v>1298</v>
      </c>
      <c r="AH66" s="1945" t="s">
        <v>579</v>
      </c>
      <c r="AI66" s="1945" t="s">
        <v>579</v>
      </c>
      <c r="AJ66" s="1945" t="s">
        <v>579</v>
      </c>
      <c r="AK66" s="1945" t="s">
        <v>579</v>
      </c>
      <c r="AL66" s="1945" t="s">
        <v>579</v>
      </c>
      <c r="AM66" s="1945" t="s">
        <v>579</v>
      </c>
      <c r="AN66" s="1945" t="s">
        <v>579</v>
      </c>
      <c r="AO66" s="1936" t="s">
        <v>271</v>
      </c>
    </row>
    <row r="67" spans="2:43" ht="12">
      <c r="B67" s="2907"/>
      <c r="C67" s="1947" t="s">
        <v>1301</v>
      </c>
      <c r="D67" s="1940" t="s">
        <v>983</v>
      </c>
      <c r="E67" s="1957" t="s">
        <v>1298</v>
      </c>
      <c r="F67" s="1935">
        <f>ROUND((F66-E66)/E66*100,1)</f>
        <v>5.9</v>
      </c>
      <c r="G67" s="1935">
        <f>ROUND((G66-F66)/F66*100,1)</f>
        <v>1.7</v>
      </c>
      <c r="H67" s="1935">
        <f>ROUND((H66-G66)/G66*100,1)</f>
        <v>0.8</v>
      </c>
      <c r="I67" s="1935">
        <f>ROUND((I66-H66)/H66*100,1)</f>
        <v>-0.6</v>
      </c>
      <c r="J67" s="1935">
        <f>ROUND((J66-I66)/I66*100,1)</f>
        <v>1.3</v>
      </c>
      <c r="K67" s="1935">
        <f t="shared" ref="K67:AD67" si="41">ROUND((K66-J66)/J66*100,1)</f>
        <v>1.9</v>
      </c>
      <c r="L67" s="1935">
        <f t="shared" si="41"/>
        <v>2.2999999999999998</v>
      </c>
      <c r="M67" s="1935">
        <f t="shared" si="41"/>
        <v>0</v>
      </c>
      <c r="N67" s="1935">
        <f t="shared" si="41"/>
        <v>-1.5</v>
      </c>
      <c r="O67" s="1935">
        <f t="shared" si="41"/>
        <v>0.2</v>
      </c>
      <c r="P67" s="1935">
        <f t="shared" si="41"/>
        <v>1.8</v>
      </c>
      <c r="Q67" s="1935">
        <f t="shared" si="41"/>
        <v>-0.3</v>
      </c>
      <c r="R67" s="1935">
        <f t="shared" si="41"/>
        <v>0.7</v>
      </c>
      <c r="S67" s="1935">
        <f t="shared" si="41"/>
        <v>2</v>
      </c>
      <c r="T67" s="1935">
        <f t="shared" si="41"/>
        <v>1.2</v>
      </c>
      <c r="U67" s="1935">
        <f t="shared" si="41"/>
        <v>2</v>
      </c>
      <c r="V67" s="1935">
        <f t="shared" si="41"/>
        <v>1.7</v>
      </c>
      <c r="W67" s="1935">
        <f t="shared" si="41"/>
        <v>2</v>
      </c>
      <c r="X67" s="1935">
        <f t="shared" si="41"/>
        <v>-3.7</v>
      </c>
      <c r="Y67" s="1935">
        <f t="shared" si="41"/>
        <v>-1.3</v>
      </c>
      <c r="Z67" s="1935">
        <f t="shared" si="41"/>
        <v>5.5</v>
      </c>
      <c r="AA67" s="1935">
        <f t="shared" si="41"/>
        <v>0.5</v>
      </c>
      <c r="AB67" s="1935">
        <f t="shared" si="41"/>
        <v>-0.5</v>
      </c>
      <c r="AC67" s="1935">
        <f t="shared" si="41"/>
        <v>2.6</v>
      </c>
      <c r="AD67" s="1935">
        <f t="shared" si="41"/>
        <v>-1.3</v>
      </c>
      <c r="AE67" s="1948" t="s">
        <v>1298</v>
      </c>
      <c r="AF67" s="1948" t="s">
        <v>1298</v>
      </c>
      <c r="AG67" s="1948" t="s">
        <v>1298</v>
      </c>
      <c r="AH67" s="1949" t="s">
        <v>579</v>
      </c>
      <c r="AI67" s="1949" t="s">
        <v>579</v>
      </c>
      <c r="AJ67" s="1949" t="s">
        <v>579</v>
      </c>
      <c r="AK67" s="1949" t="s">
        <v>579</v>
      </c>
      <c r="AL67" s="1949" t="s">
        <v>579</v>
      </c>
      <c r="AM67" s="1949" t="s">
        <v>579</v>
      </c>
      <c r="AN67" s="1949" t="s">
        <v>579</v>
      </c>
      <c r="AO67" s="1544" t="s">
        <v>271</v>
      </c>
    </row>
    <row r="68" spans="2:43" ht="12">
      <c r="B68" s="2905" t="s">
        <v>1302</v>
      </c>
      <c r="C68" s="1931" t="s">
        <v>666</v>
      </c>
      <c r="D68" s="2041" t="s">
        <v>996</v>
      </c>
      <c r="E68" s="2042">
        <v>114.8</v>
      </c>
      <c r="F68" s="1938">
        <v>120.5</v>
      </c>
      <c r="G68" s="1938">
        <v>119.7</v>
      </c>
      <c r="H68" s="1938">
        <v>112.6</v>
      </c>
      <c r="I68" s="1938">
        <v>108.4</v>
      </c>
      <c r="J68" s="1938">
        <v>111.9</v>
      </c>
      <c r="K68" s="1938">
        <v>114.2</v>
      </c>
      <c r="L68" s="1938">
        <v>118</v>
      </c>
      <c r="M68" s="1938">
        <v>119.4</v>
      </c>
      <c r="N68" s="1938">
        <v>111.2</v>
      </c>
      <c r="O68" s="1938">
        <v>114.2</v>
      </c>
      <c r="P68" s="1938">
        <v>119</v>
      </c>
      <c r="Q68" s="1938">
        <v>108.1</v>
      </c>
      <c r="R68" s="1938">
        <v>111.3</v>
      </c>
      <c r="S68" s="1938">
        <v>114.5</v>
      </c>
      <c r="T68" s="1938">
        <v>118.9</v>
      </c>
      <c r="U68" s="1938">
        <v>120.8</v>
      </c>
      <c r="V68" s="1938">
        <v>126.3</v>
      </c>
      <c r="W68" s="1938">
        <v>129.9</v>
      </c>
      <c r="X68" s="1938">
        <v>113.6</v>
      </c>
      <c r="Y68" s="1938">
        <v>102.8</v>
      </c>
      <c r="Z68" s="1938">
        <v>111.9</v>
      </c>
      <c r="AA68" s="1938">
        <v>111.1</v>
      </c>
      <c r="AB68" s="1938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3">
        <v>114.2</v>
      </c>
      <c r="AI68" s="2044">
        <v>110.2</v>
      </c>
      <c r="AJ68" s="2044">
        <v>99.7</v>
      </c>
      <c r="AK68" s="2043">
        <v>105.2</v>
      </c>
      <c r="AL68" s="2043">
        <v>104.9</v>
      </c>
      <c r="AM68" s="2043">
        <v>102.9</v>
      </c>
      <c r="AN68" s="2043">
        <v>101.5</v>
      </c>
      <c r="AO68" s="1936" t="s">
        <v>1390</v>
      </c>
      <c r="AQ68" s="1625" t="s">
        <v>1304</v>
      </c>
    </row>
    <row r="69" spans="2:43" ht="12">
      <c r="B69" s="2906"/>
      <c r="C69" s="1931"/>
      <c r="D69" s="1954" t="s">
        <v>577</v>
      </c>
      <c r="E69" s="1957" t="s">
        <v>1298</v>
      </c>
      <c r="F69" s="1935">
        <f>ROUND((F68-E68)/E68*100,1)</f>
        <v>5</v>
      </c>
      <c r="G69" s="1935">
        <f>ROUND((G68-F68)/F68*100,1)</f>
        <v>-0.7</v>
      </c>
      <c r="H69" s="1935">
        <f t="shared" ref="H69:AN69" si="42">ROUND((H68-G68)/G68*100,1)</f>
        <v>-5.9</v>
      </c>
      <c r="I69" s="1935">
        <f t="shared" si="42"/>
        <v>-3.7</v>
      </c>
      <c r="J69" s="1935">
        <f t="shared" si="42"/>
        <v>3.2</v>
      </c>
      <c r="K69" s="1935">
        <f t="shared" si="42"/>
        <v>2.1</v>
      </c>
      <c r="L69" s="1935">
        <f t="shared" si="42"/>
        <v>3.3</v>
      </c>
      <c r="M69" s="1935">
        <f t="shared" si="42"/>
        <v>1.2</v>
      </c>
      <c r="N69" s="1935">
        <f t="shared" si="42"/>
        <v>-6.9</v>
      </c>
      <c r="O69" s="1935">
        <f t="shared" si="42"/>
        <v>2.7</v>
      </c>
      <c r="P69" s="1935">
        <f t="shared" si="42"/>
        <v>4.2</v>
      </c>
      <c r="Q69" s="1935">
        <f t="shared" si="42"/>
        <v>-9.1999999999999993</v>
      </c>
      <c r="R69" s="1935">
        <f t="shared" si="42"/>
        <v>3</v>
      </c>
      <c r="S69" s="1935">
        <f t="shared" si="42"/>
        <v>2.9</v>
      </c>
      <c r="T69" s="1935">
        <f t="shared" si="42"/>
        <v>3.8</v>
      </c>
      <c r="U69" s="1935">
        <f t="shared" si="42"/>
        <v>1.6</v>
      </c>
      <c r="V69" s="1935">
        <f t="shared" si="42"/>
        <v>4.5999999999999996</v>
      </c>
      <c r="W69" s="1935">
        <f t="shared" si="42"/>
        <v>2.9</v>
      </c>
      <c r="X69" s="1935">
        <f t="shared" si="42"/>
        <v>-12.5</v>
      </c>
      <c r="Y69" s="1935">
        <f t="shared" si="42"/>
        <v>-9.5</v>
      </c>
      <c r="Z69" s="1935">
        <f t="shared" si="42"/>
        <v>8.9</v>
      </c>
      <c r="AA69" s="1935">
        <f t="shared" si="42"/>
        <v>-0.7</v>
      </c>
      <c r="AB69" s="1935">
        <f t="shared" si="42"/>
        <v>-2.7</v>
      </c>
      <c r="AC69" s="1935">
        <f t="shared" si="42"/>
        <v>3.3</v>
      </c>
      <c r="AD69" s="1935">
        <f t="shared" si="42"/>
        <v>-0.5</v>
      </c>
      <c r="AE69" s="1935">
        <f t="shared" si="42"/>
        <v>-0.7</v>
      </c>
      <c r="AF69" s="1935">
        <f t="shared" si="42"/>
        <v>0.8</v>
      </c>
      <c r="AG69" s="1935">
        <f t="shared" si="42"/>
        <v>2.8</v>
      </c>
      <c r="AH69" s="1935">
        <f t="shared" si="42"/>
        <v>-0.1</v>
      </c>
      <c r="AI69" s="1935">
        <f t="shared" si="42"/>
        <v>-3.5</v>
      </c>
      <c r="AJ69" s="1935">
        <f t="shared" si="42"/>
        <v>-9.5</v>
      </c>
      <c r="AK69" s="1935">
        <f t="shared" si="42"/>
        <v>5.5</v>
      </c>
      <c r="AL69" s="1935">
        <f t="shared" si="42"/>
        <v>-0.3</v>
      </c>
      <c r="AM69" s="1935">
        <f t="shared" si="42"/>
        <v>-1.9</v>
      </c>
      <c r="AN69" s="1935">
        <f t="shared" si="42"/>
        <v>-1.4</v>
      </c>
      <c r="AO69" s="1936" t="s">
        <v>97</v>
      </c>
    </row>
    <row r="70" spans="2:43" ht="12">
      <c r="B70" s="2906"/>
      <c r="C70" s="1931" t="s">
        <v>991</v>
      </c>
      <c r="D70" s="2041" t="s">
        <v>996</v>
      </c>
      <c r="E70" s="2045">
        <v>106</v>
      </c>
      <c r="F70" s="1955">
        <v>110.4</v>
      </c>
      <c r="G70" s="1955">
        <v>118</v>
      </c>
      <c r="H70" s="1955">
        <v>114.1</v>
      </c>
      <c r="I70" s="1955">
        <v>111.7</v>
      </c>
      <c r="J70" s="1955">
        <v>112.2</v>
      </c>
      <c r="K70" s="1955">
        <v>116</v>
      </c>
      <c r="L70" s="1955">
        <v>111.3</v>
      </c>
      <c r="M70" s="1955">
        <v>120.8</v>
      </c>
      <c r="N70" s="1955">
        <v>108.8</v>
      </c>
      <c r="O70" s="1955">
        <v>105.6</v>
      </c>
      <c r="P70" s="1955">
        <v>108.1</v>
      </c>
      <c r="Q70" s="1955">
        <v>101.4</v>
      </c>
      <c r="R70" s="1955">
        <v>95.8</v>
      </c>
      <c r="S70" s="1955">
        <v>94.1</v>
      </c>
      <c r="T70" s="1955">
        <v>96.9</v>
      </c>
      <c r="U70" s="1955">
        <v>99.3</v>
      </c>
      <c r="V70" s="1955">
        <v>101</v>
      </c>
      <c r="W70" s="1955">
        <v>101.7</v>
      </c>
      <c r="X70" s="1955">
        <v>97.8</v>
      </c>
      <c r="Y70" s="1938">
        <v>87.6</v>
      </c>
      <c r="Z70" s="1938">
        <v>85.9</v>
      </c>
      <c r="AA70" s="1938">
        <v>96.2</v>
      </c>
      <c r="AB70" s="1938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702">
        <v>98.6</v>
      </c>
      <c r="AI70" s="2702">
        <v>101</v>
      </c>
      <c r="AJ70" s="2702">
        <v>91.2</v>
      </c>
      <c r="AK70" s="2702">
        <v>98.4</v>
      </c>
      <c r="AL70" s="2702">
        <v>100.6</v>
      </c>
      <c r="AM70" s="2702">
        <v>99.6</v>
      </c>
      <c r="AN70" s="2702">
        <v>98.9</v>
      </c>
      <c r="AO70" s="1970" t="s">
        <v>271</v>
      </c>
    </row>
    <row r="71" spans="2:43" ht="12">
      <c r="B71" s="2906"/>
      <c r="C71" s="1931" t="s">
        <v>1118</v>
      </c>
      <c r="D71" s="1954" t="s">
        <v>577</v>
      </c>
      <c r="E71" s="1957" t="s">
        <v>1298</v>
      </c>
      <c r="F71" s="1935">
        <f>ROUND((F70-E70)/E70*100,1)</f>
        <v>4.2</v>
      </c>
      <c r="G71" s="1935">
        <f>ROUND((G70-F70)/F70*100,1)</f>
        <v>6.9</v>
      </c>
      <c r="H71" s="1935">
        <f t="shared" ref="H71:AN73" si="43">ROUND((H70-G70)/G70*100,1)</f>
        <v>-3.3</v>
      </c>
      <c r="I71" s="1935">
        <f t="shared" si="43"/>
        <v>-2.1</v>
      </c>
      <c r="J71" s="1935">
        <f t="shared" si="43"/>
        <v>0.4</v>
      </c>
      <c r="K71" s="1935">
        <f t="shared" si="43"/>
        <v>3.4</v>
      </c>
      <c r="L71" s="1935">
        <f t="shared" si="43"/>
        <v>-4.0999999999999996</v>
      </c>
      <c r="M71" s="1935">
        <f t="shared" si="43"/>
        <v>8.5</v>
      </c>
      <c r="N71" s="1935">
        <f t="shared" si="43"/>
        <v>-9.9</v>
      </c>
      <c r="O71" s="1935">
        <f t="shared" si="43"/>
        <v>-2.9</v>
      </c>
      <c r="P71" s="1935">
        <f t="shared" si="43"/>
        <v>2.4</v>
      </c>
      <c r="Q71" s="1935">
        <f t="shared" si="43"/>
        <v>-6.2</v>
      </c>
      <c r="R71" s="1935">
        <f t="shared" si="43"/>
        <v>-5.5</v>
      </c>
      <c r="S71" s="1935">
        <f t="shared" si="43"/>
        <v>-1.8</v>
      </c>
      <c r="T71" s="1935">
        <f t="shared" si="43"/>
        <v>3</v>
      </c>
      <c r="U71" s="1935">
        <f t="shared" si="43"/>
        <v>2.5</v>
      </c>
      <c r="V71" s="1935">
        <f t="shared" si="43"/>
        <v>1.7</v>
      </c>
      <c r="W71" s="1935">
        <f t="shared" si="43"/>
        <v>0.7</v>
      </c>
      <c r="X71" s="1935">
        <f t="shared" si="43"/>
        <v>-3.8</v>
      </c>
      <c r="Y71" s="1935">
        <f t="shared" si="43"/>
        <v>-10.4</v>
      </c>
      <c r="Z71" s="1935">
        <f t="shared" si="43"/>
        <v>-1.9</v>
      </c>
      <c r="AA71" s="1935">
        <f t="shared" si="43"/>
        <v>12</v>
      </c>
      <c r="AB71" s="1935">
        <f t="shared" si="43"/>
        <v>-1.7</v>
      </c>
      <c r="AC71" s="1935">
        <f t="shared" si="43"/>
        <v>-4.0999999999999996</v>
      </c>
      <c r="AD71" s="1935">
        <f t="shared" si="43"/>
        <v>5.2</v>
      </c>
      <c r="AE71" s="1935">
        <f t="shared" si="43"/>
        <v>0.2</v>
      </c>
      <c r="AF71" s="1935">
        <f t="shared" si="43"/>
        <v>-1.4</v>
      </c>
      <c r="AG71" s="1935">
        <f t="shared" si="43"/>
        <v>5.6</v>
      </c>
      <c r="AH71" s="1935">
        <f t="shared" si="43"/>
        <v>-1</v>
      </c>
      <c r="AI71" s="1935">
        <f t="shared" si="43"/>
        <v>2.4</v>
      </c>
      <c r="AJ71" s="1935">
        <f t="shared" si="43"/>
        <v>-9.6999999999999993</v>
      </c>
      <c r="AK71" s="1935">
        <f t="shared" si="43"/>
        <v>7.9</v>
      </c>
      <c r="AL71" s="1935">
        <f t="shared" si="43"/>
        <v>2.2000000000000002</v>
      </c>
      <c r="AM71" s="1935">
        <f t="shared" si="43"/>
        <v>-1</v>
      </c>
      <c r="AN71" s="1935">
        <f t="shared" si="43"/>
        <v>-0.7</v>
      </c>
      <c r="AO71" s="2046" t="s">
        <v>271</v>
      </c>
    </row>
    <row r="72" spans="2:43" ht="12">
      <c r="B72" s="2906"/>
      <c r="C72" s="1931" t="s">
        <v>993</v>
      </c>
      <c r="D72" s="1958" t="s">
        <v>576</v>
      </c>
      <c r="E72" s="2047">
        <v>298.89314200000001</v>
      </c>
      <c r="F72" s="2047">
        <v>323.37260295999999</v>
      </c>
      <c r="G72" s="2047">
        <v>340.83463438999996</v>
      </c>
      <c r="H72" s="2047">
        <v>329.52063930000003</v>
      </c>
      <c r="I72" s="2047">
        <v>311.19947931999997</v>
      </c>
      <c r="J72" s="2047">
        <v>299.02736880999998</v>
      </c>
      <c r="K72" s="2047">
        <v>306.02955889999998</v>
      </c>
      <c r="L72" s="2047">
        <v>313.06838549000003</v>
      </c>
      <c r="M72" s="2047">
        <v>323.07183085000003</v>
      </c>
      <c r="N72" s="2047">
        <v>305.83999157</v>
      </c>
      <c r="O72" s="2047">
        <v>291.44955412999997</v>
      </c>
      <c r="P72" s="2047">
        <v>300.47760376999997</v>
      </c>
      <c r="Q72" s="2047">
        <v>286.66740566999999</v>
      </c>
      <c r="R72" s="2047">
        <v>269.36180544000001</v>
      </c>
      <c r="S72" s="2047">
        <v>273.73443637999998</v>
      </c>
      <c r="T72" s="2047">
        <v>284.41826643000002</v>
      </c>
      <c r="U72" s="2047">
        <v>295.80030008</v>
      </c>
      <c r="V72" s="2047">
        <v>314.83462133</v>
      </c>
      <c r="W72" s="2047">
        <v>336.75663493000002</v>
      </c>
      <c r="X72" s="2047">
        <v>335.57882536</v>
      </c>
      <c r="Y72" s="2047">
        <v>265.25903108</v>
      </c>
      <c r="Z72" s="2047">
        <v>289.10768324999998</v>
      </c>
      <c r="AA72" s="2047">
        <v>284.96875297000003</v>
      </c>
      <c r="AB72" s="2047">
        <v>288.72763938999998</v>
      </c>
      <c r="AC72" s="2047">
        <v>292.09212982999998</v>
      </c>
      <c r="AD72" s="2047">
        <v>305.13998925999999</v>
      </c>
      <c r="AE72" s="2047">
        <v>313.12856279000005</v>
      </c>
      <c r="AF72" s="2047">
        <v>302.185204</v>
      </c>
      <c r="AG72" s="2047">
        <v>319.03584000000001</v>
      </c>
      <c r="AH72" s="2047">
        <v>331.80937699999998</v>
      </c>
      <c r="AI72" s="2047">
        <v>322.12599599999999</v>
      </c>
      <c r="AJ72" s="2047">
        <v>322.53341799999998</v>
      </c>
      <c r="AK72" s="2047">
        <v>330.22000600000001</v>
      </c>
      <c r="AL72" s="2047">
        <v>361.77486699999997</v>
      </c>
      <c r="AM72" s="2047">
        <v>330.30930699999999</v>
      </c>
      <c r="AN72" s="2048" t="s">
        <v>579</v>
      </c>
      <c r="AO72" s="1267" t="s">
        <v>1247</v>
      </c>
    </row>
    <row r="73" spans="2:43" ht="12">
      <c r="B73" s="2907"/>
      <c r="C73" s="1960"/>
      <c r="D73" s="1961" t="s">
        <v>577</v>
      </c>
      <c r="E73" s="2049" t="s">
        <v>579</v>
      </c>
      <c r="F73" s="2049">
        <v>8.1999999999999993</v>
      </c>
      <c r="G73" s="2049">
        <v>5.4</v>
      </c>
      <c r="H73" s="2049">
        <v>-3.3</v>
      </c>
      <c r="I73" s="2049">
        <v>-5.6</v>
      </c>
      <c r="J73" s="2049">
        <v>-3.9</v>
      </c>
      <c r="K73" s="2049">
        <v>2.2999999999999998</v>
      </c>
      <c r="L73" s="2049">
        <v>2.2999999999999998</v>
      </c>
      <c r="M73" s="2049">
        <v>3.2</v>
      </c>
      <c r="N73" s="2049">
        <v>-5.3</v>
      </c>
      <c r="O73" s="2049">
        <v>-4.7</v>
      </c>
      <c r="P73" s="2049">
        <v>3.1</v>
      </c>
      <c r="Q73" s="2049">
        <v>-4.5999999999999996</v>
      </c>
      <c r="R73" s="2049">
        <v>-6</v>
      </c>
      <c r="S73" s="2049">
        <v>1.6</v>
      </c>
      <c r="T73" s="2049">
        <v>3.9</v>
      </c>
      <c r="U73" s="2049">
        <v>4</v>
      </c>
      <c r="V73" s="2049">
        <v>6.4</v>
      </c>
      <c r="W73" s="2049">
        <v>7</v>
      </c>
      <c r="X73" s="2049">
        <v>-0.3</v>
      </c>
      <c r="Y73" s="2049">
        <v>-21</v>
      </c>
      <c r="Z73" s="2049">
        <v>9</v>
      </c>
      <c r="AA73" s="2049">
        <v>-1.4</v>
      </c>
      <c r="AB73" s="2049">
        <v>1.3</v>
      </c>
      <c r="AC73" s="2049">
        <v>1.2</v>
      </c>
      <c r="AD73" s="2049">
        <v>4.5</v>
      </c>
      <c r="AE73" s="2049">
        <v>2.6</v>
      </c>
      <c r="AF73" s="2049">
        <v>-3.5</v>
      </c>
      <c r="AG73" s="2049">
        <v>5.6</v>
      </c>
      <c r="AH73" s="2049">
        <v>4</v>
      </c>
      <c r="AI73" s="2049">
        <v>-2.9</v>
      </c>
      <c r="AJ73" s="2049">
        <v>0.1</v>
      </c>
      <c r="AK73" s="1935">
        <f t="shared" si="43"/>
        <v>2.4</v>
      </c>
      <c r="AL73" s="1935">
        <f t="shared" si="43"/>
        <v>9.6</v>
      </c>
      <c r="AM73" s="1935">
        <f t="shared" si="43"/>
        <v>-8.6999999999999993</v>
      </c>
      <c r="AN73" s="2050" t="s">
        <v>579</v>
      </c>
      <c r="AO73" s="1264" t="s">
        <v>1309</v>
      </c>
    </row>
    <row r="74" spans="2:43" ht="12">
      <c r="B74" s="2905" t="s">
        <v>1391</v>
      </c>
      <c r="C74" s="1969" t="s">
        <v>995</v>
      </c>
      <c r="D74" s="1951" t="s">
        <v>996</v>
      </c>
      <c r="E74" s="2045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1">
        <v>100.1</v>
      </c>
      <c r="AJ74" s="2052">
        <v>99.9</v>
      </c>
      <c r="AK74" s="2053">
        <v>100</v>
      </c>
      <c r="AL74" s="2053">
        <v>103.2</v>
      </c>
      <c r="AM74" s="2053">
        <v>106.3</v>
      </c>
      <c r="AN74" s="2053">
        <v>109.5</v>
      </c>
      <c r="AO74" s="1970" t="s">
        <v>1392</v>
      </c>
      <c r="AQ74" s="1625" t="s">
        <v>1393</v>
      </c>
    </row>
    <row r="75" spans="2:43" ht="12">
      <c r="B75" s="2906"/>
      <c r="C75" s="1965" t="s">
        <v>1394</v>
      </c>
      <c r="D75" s="1940" t="s">
        <v>577</v>
      </c>
      <c r="E75" s="1957" t="s">
        <v>1298</v>
      </c>
      <c r="F75" s="1935">
        <f>ROUND((F74-E74)/E74*100,1)</f>
        <v>3.1</v>
      </c>
      <c r="G75" s="1935">
        <f>ROUND((G74-F74)/F74*100,1)</f>
        <v>2.8</v>
      </c>
      <c r="H75" s="1935">
        <f t="shared" ref="H75:AN75" si="44">ROUND((H74-G74)/G74*100,1)</f>
        <v>1.7</v>
      </c>
      <c r="I75" s="1935">
        <f t="shared" si="44"/>
        <v>1.2</v>
      </c>
      <c r="J75" s="1935">
        <f t="shared" si="44"/>
        <v>0.4</v>
      </c>
      <c r="K75" s="1935">
        <f t="shared" si="44"/>
        <v>-0.2</v>
      </c>
      <c r="L75" s="1935">
        <f t="shared" si="44"/>
        <v>0.4</v>
      </c>
      <c r="M75" s="1935">
        <f t="shared" si="44"/>
        <v>2</v>
      </c>
      <c r="N75" s="1935">
        <f t="shared" si="44"/>
        <v>0.2</v>
      </c>
      <c r="O75" s="1935">
        <f t="shared" si="44"/>
        <v>-0.5</v>
      </c>
      <c r="P75" s="1935">
        <f t="shared" si="44"/>
        <v>-0.6</v>
      </c>
      <c r="Q75" s="1935">
        <f t="shared" si="44"/>
        <v>-0.9</v>
      </c>
      <c r="R75" s="1935">
        <f t="shared" si="44"/>
        <v>-0.6</v>
      </c>
      <c r="S75" s="1935">
        <f t="shared" si="44"/>
        <v>-0.2</v>
      </c>
      <c r="T75" s="1935">
        <f t="shared" si="44"/>
        <v>-0.1</v>
      </c>
      <c r="U75" s="1935">
        <f t="shared" si="44"/>
        <v>-0.2</v>
      </c>
      <c r="V75" s="1935">
        <f t="shared" si="44"/>
        <v>0.2</v>
      </c>
      <c r="W75" s="1935">
        <f t="shared" si="44"/>
        <v>0.4</v>
      </c>
      <c r="X75" s="1935">
        <f t="shared" si="44"/>
        <v>1</v>
      </c>
      <c r="Y75" s="1935">
        <f t="shared" si="44"/>
        <v>-1.7</v>
      </c>
      <c r="Z75" s="1935">
        <f t="shared" si="44"/>
        <v>-0.5</v>
      </c>
      <c r="AA75" s="1935">
        <f t="shared" si="44"/>
        <v>-0.1</v>
      </c>
      <c r="AB75" s="1935">
        <f t="shared" si="44"/>
        <v>-0.2</v>
      </c>
      <c r="AC75" s="1935">
        <f t="shared" si="44"/>
        <v>0.8</v>
      </c>
      <c r="AD75" s="1941">
        <f t="shared" si="44"/>
        <v>2.9</v>
      </c>
      <c r="AE75" s="1941">
        <f t="shared" si="44"/>
        <v>0.2</v>
      </c>
      <c r="AF75" s="1941">
        <f t="shared" si="44"/>
        <v>0</v>
      </c>
      <c r="AG75" s="1941">
        <f t="shared" si="44"/>
        <v>0.7</v>
      </c>
      <c r="AH75" s="1941">
        <f t="shared" si="44"/>
        <v>0.7</v>
      </c>
      <c r="AI75" s="1935">
        <f t="shared" si="44"/>
        <v>0.5</v>
      </c>
      <c r="AJ75" s="1935">
        <f t="shared" si="44"/>
        <v>-0.2</v>
      </c>
      <c r="AK75" s="1935">
        <f t="shared" si="44"/>
        <v>0.1</v>
      </c>
      <c r="AL75" s="1935">
        <f t="shared" si="44"/>
        <v>3.2</v>
      </c>
      <c r="AM75" s="1935">
        <f t="shared" si="44"/>
        <v>3</v>
      </c>
      <c r="AN75" s="1935">
        <f t="shared" si="44"/>
        <v>3</v>
      </c>
      <c r="AO75" s="1977" t="s">
        <v>1395</v>
      </c>
    </row>
    <row r="76" spans="2:43" ht="12">
      <c r="B76" s="2906"/>
      <c r="C76" s="1969" t="s">
        <v>1335</v>
      </c>
      <c r="D76" s="1951" t="s">
        <v>996</v>
      </c>
      <c r="E76" s="2054">
        <v>103.758333333333</v>
      </c>
      <c r="F76" s="2055">
        <v>105.041666666667</v>
      </c>
      <c r="G76" s="2055">
        <v>105.491666666667</v>
      </c>
      <c r="H76" s="2055">
        <v>104.416666666667</v>
      </c>
      <c r="I76" s="2055">
        <v>102.575</v>
      </c>
      <c r="J76" s="2055">
        <v>101.23333333333299</v>
      </c>
      <c r="K76" s="2055">
        <v>100.125</v>
      </c>
      <c r="L76" s="2055">
        <v>98.6</v>
      </c>
      <c r="M76" s="2055">
        <v>99.6</v>
      </c>
      <c r="N76" s="2056">
        <v>97.4583333333333</v>
      </c>
      <c r="O76" s="2056">
        <v>96.741666666666703</v>
      </c>
      <c r="P76" s="2055">
        <v>96.174999999999997</v>
      </c>
      <c r="Q76" s="2057">
        <v>93.783333333333303</v>
      </c>
      <c r="R76" s="2057">
        <v>92.216666666666697</v>
      </c>
      <c r="S76" s="2057">
        <v>91.658333333333303</v>
      </c>
      <c r="T76" s="2057">
        <v>93.224999999999994</v>
      </c>
      <c r="U76" s="2057">
        <v>94.8333333333333</v>
      </c>
      <c r="V76" s="2057">
        <v>96.758333333333297</v>
      </c>
      <c r="W76" s="2057">
        <v>98.9583333333333</v>
      </c>
      <c r="X76" s="2057">
        <v>102.133333333333</v>
      </c>
      <c r="Y76" s="2057">
        <v>96.908333333333303</v>
      </c>
      <c r="Z76" s="2057">
        <v>97.316666666666706</v>
      </c>
      <c r="AA76" s="2057">
        <v>98.566666666666606</v>
      </c>
      <c r="AB76" s="2057">
        <v>97.575000000000003</v>
      </c>
      <c r="AC76" s="2057">
        <v>99.358333333333306</v>
      </c>
      <c r="AD76" s="2058">
        <v>102.175</v>
      </c>
      <c r="AE76" s="2059">
        <v>98.783333333333303</v>
      </c>
      <c r="AF76" s="2059">
        <v>96.441666666666706</v>
      </c>
      <c r="AG76" s="2060">
        <v>99.008333333333297</v>
      </c>
      <c r="AH76" s="2061">
        <v>101.2</v>
      </c>
      <c r="AI76" s="2061">
        <v>101.333333333333</v>
      </c>
      <c r="AJ76" s="2062">
        <v>99.858333333333306</v>
      </c>
      <c r="AK76" s="2063">
        <v>106.98333333333299</v>
      </c>
      <c r="AL76" s="2063">
        <v>117.216666666667</v>
      </c>
      <c r="AM76" s="2063">
        <v>120.041666666667</v>
      </c>
      <c r="AN76" s="2063">
        <v>123.925</v>
      </c>
      <c r="AO76" s="1328" t="s">
        <v>1017</v>
      </c>
    </row>
    <row r="77" spans="2:43" ht="12">
      <c r="B77" s="2907"/>
      <c r="C77" s="1971" t="s">
        <v>1337</v>
      </c>
      <c r="D77" s="1940" t="s">
        <v>577</v>
      </c>
      <c r="E77" s="1957" t="s">
        <v>1298</v>
      </c>
      <c r="F77" s="1935">
        <f>ROUND((F76-E76)/E76*100,1)</f>
        <v>1.2</v>
      </c>
      <c r="G77" s="1935">
        <f>ROUND((G76-F76)/F76*100,1)</f>
        <v>0.4</v>
      </c>
      <c r="H77" s="1935">
        <f t="shared" ref="H77:AN77" si="45">ROUND((H76-G76)/G76*100,1)</f>
        <v>-1</v>
      </c>
      <c r="I77" s="1935">
        <f t="shared" si="45"/>
        <v>-1.8</v>
      </c>
      <c r="J77" s="1935">
        <f t="shared" si="45"/>
        <v>-1.3</v>
      </c>
      <c r="K77" s="1935">
        <f t="shared" si="45"/>
        <v>-1.1000000000000001</v>
      </c>
      <c r="L77" s="1935">
        <f t="shared" si="45"/>
        <v>-1.5</v>
      </c>
      <c r="M77" s="1935">
        <f t="shared" si="45"/>
        <v>1</v>
      </c>
      <c r="N77" s="1935">
        <f t="shared" si="45"/>
        <v>-2.2000000000000002</v>
      </c>
      <c r="O77" s="1935">
        <f t="shared" si="45"/>
        <v>-0.7</v>
      </c>
      <c r="P77" s="1935">
        <f t="shared" si="45"/>
        <v>-0.6</v>
      </c>
      <c r="Q77" s="1935">
        <f t="shared" si="45"/>
        <v>-2.5</v>
      </c>
      <c r="R77" s="1935">
        <f t="shared" si="45"/>
        <v>-1.7</v>
      </c>
      <c r="S77" s="1935">
        <f t="shared" si="45"/>
        <v>-0.6</v>
      </c>
      <c r="T77" s="1935">
        <f t="shared" si="45"/>
        <v>1.7</v>
      </c>
      <c r="U77" s="1935">
        <f t="shared" si="45"/>
        <v>1.7</v>
      </c>
      <c r="V77" s="1935">
        <f t="shared" si="45"/>
        <v>2</v>
      </c>
      <c r="W77" s="1935">
        <f t="shared" si="45"/>
        <v>2.2999999999999998</v>
      </c>
      <c r="X77" s="1935">
        <f t="shared" si="45"/>
        <v>3.2</v>
      </c>
      <c r="Y77" s="1935">
        <f t="shared" si="45"/>
        <v>-5.0999999999999996</v>
      </c>
      <c r="Z77" s="1935">
        <f t="shared" si="45"/>
        <v>0.4</v>
      </c>
      <c r="AA77" s="1935">
        <f t="shared" si="45"/>
        <v>1.3</v>
      </c>
      <c r="AB77" s="1935">
        <f t="shared" si="45"/>
        <v>-1</v>
      </c>
      <c r="AC77" s="1935">
        <f t="shared" si="45"/>
        <v>1.8</v>
      </c>
      <c r="AD77" s="1935">
        <f t="shared" si="45"/>
        <v>2.8</v>
      </c>
      <c r="AE77" s="1935">
        <f t="shared" si="45"/>
        <v>-3.3</v>
      </c>
      <c r="AF77" s="1935">
        <f t="shared" si="45"/>
        <v>-2.4</v>
      </c>
      <c r="AG77" s="1935">
        <f t="shared" si="45"/>
        <v>2.7</v>
      </c>
      <c r="AH77" s="1935">
        <f t="shared" si="45"/>
        <v>2.2000000000000002</v>
      </c>
      <c r="AI77" s="1935">
        <f t="shared" si="45"/>
        <v>0.1</v>
      </c>
      <c r="AJ77" s="1935">
        <f t="shared" si="45"/>
        <v>-1.5</v>
      </c>
      <c r="AK77" s="1226">
        <f t="shared" si="45"/>
        <v>7.1</v>
      </c>
      <c r="AL77" s="1226">
        <f t="shared" si="45"/>
        <v>9.6</v>
      </c>
      <c r="AM77" s="1226">
        <f t="shared" si="45"/>
        <v>2.4</v>
      </c>
      <c r="AN77" s="1226">
        <f t="shared" si="45"/>
        <v>3.2</v>
      </c>
      <c r="AO77" s="1977" t="s">
        <v>1395</v>
      </c>
    </row>
    <row r="78" spans="2:43" ht="12">
      <c r="B78" s="2905" t="s">
        <v>1338</v>
      </c>
      <c r="C78" s="1969" t="s">
        <v>1339</v>
      </c>
      <c r="D78" s="1958" t="s">
        <v>996</v>
      </c>
      <c r="E78" s="2000">
        <f>E156</f>
        <v>92.9</v>
      </c>
      <c r="F78" s="2000">
        <f t="shared" ref="F78:AN78" si="46">F156</f>
        <v>97.1</v>
      </c>
      <c r="G78" s="2000">
        <f t="shared" si="46"/>
        <v>100.3</v>
      </c>
      <c r="H78" s="2000">
        <f t="shared" si="46"/>
        <v>101.7</v>
      </c>
      <c r="I78" s="2000">
        <f t="shared" si="46"/>
        <v>102.6</v>
      </c>
      <c r="J78" s="2000">
        <f t="shared" si="46"/>
        <v>104.5</v>
      </c>
      <c r="K78" s="2000">
        <f t="shared" si="46"/>
        <v>106.1</v>
      </c>
      <c r="L78" s="2000">
        <f t="shared" si="46"/>
        <v>108.5</v>
      </c>
      <c r="M78" s="2000">
        <f t="shared" si="46"/>
        <v>109.6</v>
      </c>
      <c r="N78" s="2000">
        <f t="shared" si="46"/>
        <v>107.9</v>
      </c>
      <c r="O78" s="2000">
        <f t="shared" si="46"/>
        <v>106.7</v>
      </c>
      <c r="P78" s="2000">
        <f t="shared" si="46"/>
        <v>106.5</v>
      </c>
      <c r="Q78" s="2000">
        <f t="shared" si="46"/>
        <v>104.9</v>
      </c>
      <c r="R78" s="2000">
        <f t="shared" si="46"/>
        <v>102.2</v>
      </c>
      <c r="S78" s="2000">
        <f t="shared" si="46"/>
        <v>102</v>
      </c>
      <c r="T78" s="2000">
        <f t="shared" si="46"/>
        <v>101.9</v>
      </c>
      <c r="U78" s="2000">
        <f t="shared" si="46"/>
        <v>103.1</v>
      </c>
      <c r="V78" s="2000">
        <f t="shared" si="46"/>
        <v>103.8</v>
      </c>
      <c r="W78" s="2000">
        <f t="shared" si="46"/>
        <v>103.2</v>
      </c>
      <c r="X78" s="2000">
        <f t="shared" si="46"/>
        <v>101.7</v>
      </c>
      <c r="Y78" s="2000">
        <f t="shared" si="46"/>
        <v>97.6</v>
      </c>
      <c r="Z78" s="2000">
        <f t="shared" si="46"/>
        <v>98.8</v>
      </c>
      <c r="AA78" s="2000">
        <f t="shared" si="46"/>
        <v>98.9</v>
      </c>
      <c r="AB78" s="2000">
        <f t="shared" si="46"/>
        <v>97.7</v>
      </c>
      <c r="AC78" s="2000">
        <f t="shared" si="46"/>
        <v>97.9</v>
      </c>
      <c r="AD78" s="2000">
        <f t="shared" si="46"/>
        <v>99</v>
      </c>
      <c r="AE78" s="2000">
        <f t="shared" si="46"/>
        <v>99.3</v>
      </c>
      <c r="AF78" s="2000">
        <f t="shared" si="46"/>
        <v>100.2</v>
      </c>
      <c r="AG78" s="2000">
        <f t="shared" si="46"/>
        <v>100.8</v>
      </c>
      <c r="AH78" s="2000">
        <f t="shared" si="46"/>
        <v>101.8</v>
      </c>
      <c r="AI78" s="2000">
        <f t="shared" si="46"/>
        <v>101.7</v>
      </c>
      <c r="AJ78" s="2000">
        <f t="shared" si="46"/>
        <v>100</v>
      </c>
      <c r="AK78" s="2000">
        <f t="shared" si="46"/>
        <v>101.5</v>
      </c>
      <c r="AL78" s="2000">
        <f t="shared" si="46"/>
        <v>104.3</v>
      </c>
      <c r="AM78" s="2000">
        <f t="shared" si="46"/>
        <v>106.2</v>
      </c>
      <c r="AN78" s="2000">
        <f t="shared" si="46"/>
        <v>109.4</v>
      </c>
      <c r="AO78" s="1972" t="s">
        <v>1396</v>
      </c>
    </row>
    <row r="79" spans="2:43" ht="12">
      <c r="B79" s="2906"/>
      <c r="C79" s="1973" t="s">
        <v>565</v>
      </c>
      <c r="D79" s="1961" t="s">
        <v>577</v>
      </c>
      <c r="E79" s="1976" t="s">
        <v>579</v>
      </c>
      <c r="F79" s="1935">
        <f t="shared" ref="F79:AN79" si="47">ROUND((F78-E78)/E78*100,1)</f>
        <v>4.5</v>
      </c>
      <c r="G79" s="1935">
        <f t="shared" si="47"/>
        <v>3.3</v>
      </c>
      <c r="H79" s="1935">
        <f t="shared" si="47"/>
        <v>1.4</v>
      </c>
      <c r="I79" s="1935">
        <f t="shared" si="47"/>
        <v>0.9</v>
      </c>
      <c r="J79" s="1935">
        <f t="shared" si="47"/>
        <v>1.9</v>
      </c>
      <c r="K79" s="1935">
        <f t="shared" si="47"/>
        <v>1.5</v>
      </c>
      <c r="L79" s="1935">
        <f t="shared" si="47"/>
        <v>2.2999999999999998</v>
      </c>
      <c r="M79" s="1935">
        <f t="shared" si="47"/>
        <v>1</v>
      </c>
      <c r="N79" s="1935">
        <f t="shared" si="47"/>
        <v>-1.6</v>
      </c>
      <c r="O79" s="1935">
        <f t="shared" si="47"/>
        <v>-1.1000000000000001</v>
      </c>
      <c r="P79" s="1935">
        <f t="shared" si="47"/>
        <v>-0.2</v>
      </c>
      <c r="Q79" s="1935">
        <f t="shared" si="47"/>
        <v>-1.5</v>
      </c>
      <c r="R79" s="1935">
        <f t="shared" si="47"/>
        <v>-2.6</v>
      </c>
      <c r="S79" s="1935">
        <f t="shared" si="47"/>
        <v>-0.2</v>
      </c>
      <c r="T79" s="1935">
        <f t="shared" si="47"/>
        <v>-0.1</v>
      </c>
      <c r="U79" s="1935">
        <f t="shared" si="47"/>
        <v>1.2</v>
      </c>
      <c r="V79" s="1935">
        <f t="shared" si="47"/>
        <v>0.7</v>
      </c>
      <c r="W79" s="1935">
        <f t="shared" si="47"/>
        <v>-0.6</v>
      </c>
      <c r="X79" s="1935">
        <f t="shared" si="47"/>
        <v>-1.5</v>
      </c>
      <c r="Y79" s="1935">
        <f t="shared" si="47"/>
        <v>-4</v>
      </c>
      <c r="Z79" s="1935">
        <f t="shared" si="47"/>
        <v>1.2</v>
      </c>
      <c r="AA79" s="1935">
        <f t="shared" si="47"/>
        <v>0.1</v>
      </c>
      <c r="AB79" s="1935">
        <f t="shared" si="47"/>
        <v>-1.2</v>
      </c>
      <c r="AC79" s="1935">
        <f t="shared" si="47"/>
        <v>0.2</v>
      </c>
      <c r="AD79" s="1935">
        <f t="shared" si="47"/>
        <v>1.1000000000000001</v>
      </c>
      <c r="AE79" s="1935">
        <f t="shared" si="47"/>
        <v>0.3</v>
      </c>
      <c r="AF79" s="1935">
        <f t="shared" si="47"/>
        <v>0.9</v>
      </c>
      <c r="AG79" s="1935">
        <f t="shared" si="47"/>
        <v>0.6</v>
      </c>
      <c r="AH79" s="1935">
        <f t="shared" si="47"/>
        <v>1</v>
      </c>
      <c r="AI79" s="1935">
        <f t="shared" si="47"/>
        <v>-0.1</v>
      </c>
      <c r="AJ79" s="1935">
        <f t="shared" si="47"/>
        <v>-1.7</v>
      </c>
      <c r="AK79" s="1935">
        <f t="shared" si="47"/>
        <v>1.5</v>
      </c>
      <c r="AL79" s="1935">
        <f t="shared" si="47"/>
        <v>2.8</v>
      </c>
      <c r="AM79" s="1935">
        <f t="shared" si="47"/>
        <v>1.8</v>
      </c>
      <c r="AN79" s="1935">
        <f t="shared" si="47"/>
        <v>3</v>
      </c>
      <c r="AO79" s="1329" t="s">
        <v>1122</v>
      </c>
    </row>
    <row r="80" spans="2:43" ht="12">
      <c r="B80" s="2906"/>
      <c r="C80" s="1969" t="s">
        <v>1339</v>
      </c>
      <c r="D80" s="1974" t="s">
        <v>996</v>
      </c>
      <c r="E80" s="1999">
        <f>E160</f>
        <v>105.8</v>
      </c>
      <c r="F80" s="1999">
        <f t="shared" ref="F80:AN80" si="48">F160</f>
        <v>107.2</v>
      </c>
      <c r="G80" s="1999">
        <f t="shared" si="48"/>
        <v>107.7</v>
      </c>
      <c r="H80" s="1999">
        <f t="shared" si="48"/>
        <v>107.7</v>
      </c>
      <c r="I80" s="1999">
        <f t="shared" si="48"/>
        <v>107.4</v>
      </c>
      <c r="J80" s="1999">
        <f t="shared" si="48"/>
        <v>109.2</v>
      </c>
      <c r="K80" s="1999">
        <f t="shared" si="48"/>
        <v>111.3</v>
      </c>
      <c r="L80" s="1999">
        <f t="shared" si="48"/>
        <v>113.6</v>
      </c>
      <c r="M80" s="1999">
        <f t="shared" si="48"/>
        <v>112.4</v>
      </c>
      <c r="N80" s="1999">
        <f t="shared" si="48"/>
        <v>110.6</v>
      </c>
      <c r="O80" s="1999">
        <f t="shared" si="48"/>
        <v>109.9</v>
      </c>
      <c r="P80" s="1999">
        <f t="shared" si="48"/>
        <v>110.6</v>
      </c>
      <c r="Q80" s="1999">
        <f t="shared" si="48"/>
        <v>110.3</v>
      </c>
      <c r="R80" s="1999">
        <f t="shared" si="48"/>
        <v>108.3</v>
      </c>
      <c r="S80" s="1999">
        <f t="shared" si="48"/>
        <v>108.3</v>
      </c>
      <c r="T80" s="1999">
        <f t="shared" si="48"/>
        <v>108.2</v>
      </c>
      <c r="U80" s="1999">
        <f t="shared" si="48"/>
        <v>109.9</v>
      </c>
      <c r="V80" s="1999">
        <f t="shared" si="48"/>
        <v>110.3</v>
      </c>
      <c r="W80" s="1999">
        <f t="shared" si="48"/>
        <v>109.3</v>
      </c>
      <c r="X80" s="1999">
        <f t="shared" si="48"/>
        <v>106.3</v>
      </c>
      <c r="Y80" s="1999">
        <f t="shared" si="48"/>
        <v>103.8</v>
      </c>
      <c r="Z80" s="1999">
        <f t="shared" si="48"/>
        <v>105.8</v>
      </c>
      <c r="AA80" s="1999">
        <f t="shared" si="48"/>
        <v>105.9</v>
      </c>
      <c r="AB80" s="1999">
        <f t="shared" si="48"/>
        <v>104.9</v>
      </c>
      <c r="AC80" s="1999">
        <f t="shared" si="48"/>
        <v>103.9</v>
      </c>
      <c r="AD80" s="1999">
        <f t="shared" si="48"/>
        <v>101.5</v>
      </c>
      <c r="AE80" s="1999">
        <f t="shared" si="48"/>
        <v>101.5</v>
      </c>
      <c r="AF80" s="1999">
        <f t="shared" si="48"/>
        <v>102.5</v>
      </c>
      <c r="AG80" s="1999">
        <f t="shared" si="48"/>
        <v>102.1</v>
      </c>
      <c r="AH80" s="1999">
        <f t="shared" si="48"/>
        <v>102.2</v>
      </c>
      <c r="AI80" s="1999">
        <f t="shared" si="48"/>
        <v>101.5</v>
      </c>
      <c r="AJ80" s="1999">
        <f t="shared" si="48"/>
        <v>100.2</v>
      </c>
      <c r="AK80" s="1999">
        <f t="shared" si="48"/>
        <v>101.5</v>
      </c>
      <c r="AL80" s="1999">
        <f t="shared" si="48"/>
        <v>100.6</v>
      </c>
      <c r="AM80" s="1999">
        <f t="shared" si="48"/>
        <v>98.9</v>
      </c>
      <c r="AN80" s="1999">
        <f t="shared" si="48"/>
        <v>98.4</v>
      </c>
      <c r="AO80" s="2521" t="s">
        <v>1397</v>
      </c>
    </row>
    <row r="81" spans="2:56" ht="12">
      <c r="B81" s="2906"/>
      <c r="C81" s="1973" t="s">
        <v>566</v>
      </c>
      <c r="D81" s="1961" t="s">
        <v>577</v>
      </c>
      <c r="E81" s="1976" t="s">
        <v>579</v>
      </c>
      <c r="F81" s="1935">
        <f t="shared" ref="F81:AN81" si="49">ROUND((F80-E80)/E80*100,1)</f>
        <v>1.3</v>
      </c>
      <c r="G81" s="1935">
        <f t="shared" si="49"/>
        <v>0.5</v>
      </c>
      <c r="H81" s="1935">
        <f t="shared" si="49"/>
        <v>0</v>
      </c>
      <c r="I81" s="1935">
        <f t="shared" si="49"/>
        <v>-0.3</v>
      </c>
      <c r="J81" s="1935">
        <f t="shared" si="49"/>
        <v>1.7</v>
      </c>
      <c r="K81" s="1935">
        <f t="shared" si="49"/>
        <v>1.9</v>
      </c>
      <c r="L81" s="1935">
        <f t="shared" si="49"/>
        <v>2.1</v>
      </c>
      <c r="M81" s="1935">
        <f t="shared" si="49"/>
        <v>-1.1000000000000001</v>
      </c>
      <c r="N81" s="1935">
        <f t="shared" si="49"/>
        <v>-1.6</v>
      </c>
      <c r="O81" s="1935">
        <f t="shared" si="49"/>
        <v>-0.6</v>
      </c>
      <c r="P81" s="1935">
        <f t="shared" si="49"/>
        <v>0.6</v>
      </c>
      <c r="Q81" s="1935">
        <f t="shared" si="49"/>
        <v>-0.3</v>
      </c>
      <c r="R81" s="1935">
        <f t="shared" si="49"/>
        <v>-1.8</v>
      </c>
      <c r="S81" s="1935">
        <f t="shared" si="49"/>
        <v>0</v>
      </c>
      <c r="T81" s="1935">
        <f t="shared" si="49"/>
        <v>-0.1</v>
      </c>
      <c r="U81" s="1935">
        <f t="shared" si="49"/>
        <v>1.6</v>
      </c>
      <c r="V81" s="1935">
        <f t="shared" si="49"/>
        <v>0.4</v>
      </c>
      <c r="W81" s="1935">
        <f t="shared" si="49"/>
        <v>-0.9</v>
      </c>
      <c r="X81" s="1935">
        <f t="shared" si="49"/>
        <v>-2.7</v>
      </c>
      <c r="Y81" s="1935">
        <f t="shared" si="49"/>
        <v>-2.4</v>
      </c>
      <c r="Z81" s="1935">
        <f t="shared" si="49"/>
        <v>1.9</v>
      </c>
      <c r="AA81" s="1935">
        <f t="shared" si="49"/>
        <v>0.1</v>
      </c>
      <c r="AB81" s="1935">
        <f t="shared" si="49"/>
        <v>-0.9</v>
      </c>
      <c r="AC81" s="1935">
        <f t="shared" si="49"/>
        <v>-1</v>
      </c>
      <c r="AD81" s="1935">
        <f t="shared" si="49"/>
        <v>-2.2999999999999998</v>
      </c>
      <c r="AE81" s="1935">
        <f t="shared" si="49"/>
        <v>0</v>
      </c>
      <c r="AF81" s="1935">
        <f t="shared" si="49"/>
        <v>1</v>
      </c>
      <c r="AG81" s="1935">
        <f t="shared" si="49"/>
        <v>-0.4</v>
      </c>
      <c r="AH81" s="1935">
        <f t="shared" si="49"/>
        <v>0.1</v>
      </c>
      <c r="AI81" s="1935">
        <f t="shared" si="49"/>
        <v>-0.7</v>
      </c>
      <c r="AJ81" s="1935">
        <f t="shared" si="49"/>
        <v>-1.3</v>
      </c>
      <c r="AK81" s="1935">
        <f t="shared" si="49"/>
        <v>1.3</v>
      </c>
      <c r="AL81" s="1935">
        <f t="shared" si="49"/>
        <v>-0.9</v>
      </c>
      <c r="AM81" s="1935">
        <f t="shared" si="49"/>
        <v>-1.7</v>
      </c>
      <c r="AN81" s="1935">
        <f t="shared" si="49"/>
        <v>-0.5</v>
      </c>
      <c r="AO81" s="2521"/>
    </row>
    <row r="82" spans="2:56" ht="12">
      <c r="B82" s="2906"/>
      <c r="C82" s="1969" t="s">
        <v>569</v>
      </c>
      <c r="D82" s="1958" t="s">
        <v>996</v>
      </c>
      <c r="E82" s="2000">
        <f>E164</f>
        <v>147.6</v>
      </c>
      <c r="F82" s="2000">
        <f t="shared" ref="F82:AN82" si="50">F164</f>
        <v>146.19999999999999</v>
      </c>
      <c r="G82" s="2000">
        <f t="shared" si="50"/>
        <v>133.6</v>
      </c>
      <c r="H82" s="2000">
        <f t="shared" si="50"/>
        <v>113.8</v>
      </c>
      <c r="I82" s="2000">
        <f t="shared" si="50"/>
        <v>102.4</v>
      </c>
      <c r="J82" s="2000">
        <f t="shared" si="50"/>
        <v>103.9</v>
      </c>
      <c r="K82" s="2000">
        <f t="shared" si="50"/>
        <v>107.5</v>
      </c>
      <c r="L82" s="2000">
        <f t="shared" si="50"/>
        <v>115.2</v>
      </c>
      <c r="M82" s="2000">
        <f t="shared" si="50"/>
        <v>115.6</v>
      </c>
      <c r="N82" s="2000">
        <f t="shared" si="50"/>
        <v>105.3</v>
      </c>
      <c r="O82" s="2000">
        <f t="shared" si="50"/>
        <v>106.6</v>
      </c>
      <c r="P82" s="2000">
        <f t="shared" si="50"/>
        <v>112.2</v>
      </c>
      <c r="Q82" s="2000">
        <f t="shared" si="50"/>
        <v>105.4</v>
      </c>
      <c r="R82" s="2000">
        <f t="shared" si="50"/>
        <v>110.2</v>
      </c>
      <c r="S82" s="2000">
        <f t="shared" si="50"/>
        <v>115.9</v>
      </c>
      <c r="T82" s="2000">
        <f t="shared" si="50"/>
        <v>118.5</v>
      </c>
      <c r="U82" s="2000">
        <f t="shared" si="50"/>
        <v>119.9</v>
      </c>
      <c r="V82" s="2000">
        <f t="shared" si="50"/>
        <v>123.5</v>
      </c>
      <c r="W82" s="2000">
        <f t="shared" si="50"/>
        <v>125.3</v>
      </c>
      <c r="X82" s="2000">
        <f t="shared" si="50"/>
        <v>113.9</v>
      </c>
      <c r="Y82" s="2000">
        <f t="shared" si="50"/>
        <v>104.9</v>
      </c>
      <c r="Z82" s="2000">
        <f t="shared" si="50"/>
        <v>113.1</v>
      </c>
      <c r="AA82" s="2000">
        <f t="shared" si="50"/>
        <v>113</v>
      </c>
      <c r="AB82" s="2000">
        <f t="shared" si="50"/>
        <v>113.1</v>
      </c>
      <c r="AC82" s="2000">
        <f t="shared" si="50"/>
        <v>118.9</v>
      </c>
      <c r="AD82" s="2000">
        <f t="shared" si="50"/>
        <v>121</v>
      </c>
      <c r="AE82" s="2000">
        <f t="shared" si="50"/>
        <v>119.4</v>
      </c>
      <c r="AF82" s="2000">
        <f t="shared" si="50"/>
        <v>118</v>
      </c>
      <c r="AG82" s="2000">
        <f t="shared" si="50"/>
        <v>116.9</v>
      </c>
      <c r="AH82" s="2000">
        <f t="shared" si="50"/>
        <v>116.3</v>
      </c>
      <c r="AI82" s="2000">
        <f t="shared" si="50"/>
        <v>113.9</v>
      </c>
      <c r="AJ82" s="2000">
        <f t="shared" si="50"/>
        <v>98.7</v>
      </c>
      <c r="AK82" s="2000">
        <f t="shared" si="50"/>
        <v>109</v>
      </c>
      <c r="AL82" s="2000">
        <f t="shared" si="50"/>
        <v>113</v>
      </c>
      <c r="AM82" s="2000">
        <f t="shared" si="50"/>
        <v>110.6</v>
      </c>
      <c r="AN82" s="2000">
        <f t="shared" si="50"/>
        <v>107.8</v>
      </c>
      <c r="AO82" s="2521"/>
      <c r="AQ82" s="2015"/>
      <c r="AR82" s="2015"/>
      <c r="AS82" s="2015"/>
      <c r="AT82" s="2015"/>
      <c r="AU82" s="2015"/>
    </row>
    <row r="83" spans="2:56" ht="12">
      <c r="B83" s="2906"/>
      <c r="C83" s="1973" t="s">
        <v>570</v>
      </c>
      <c r="D83" s="1961" t="s">
        <v>577</v>
      </c>
      <c r="E83" s="2064" t="s">
        <v>579</v>
      </c>
      <c r="F83" s="1935">
        <f t="shared" ref="F83:AN83" si="51">ROUND((F82-E82)/E82*100,1)</f>
        <v>-0.9</v>
      </c>
      <c r="G83" s="1935">
        <f t="shared" si="51"/>
        <v>-8.6</v>
      </c>
      <c r="H83" s="1935">
        <f t="shared" si="51"/>
        <v>-14.8</v>
      </c>
      <c r="I83" s="1935">
        <f t="shared" si="51"/>
        <v>-10</v>
      </c>
      <c r="J83" s="1935">
        <f t="shared" si="51"/>
        <v>1.5</v>
      </c>
      <c r="K83" s="1935">
        <f t="shared" si="51"/>
        <v>3.5</v>
      </c>
      <c r="L83" s="1935">
        <f t="shared" si="51"/>
        <v>7.2</v>
      </c>
      <c r="M83" s="1935">
        <f t="shared" si="51"/>
        <v>0.3</v>
      </c>
      <c r="N83" s="1935">
        <f t="shared" si="51"/>
        <v>-8.9</v>
      </c>
      <c r="O83" s="1935">
        <f t="shared" si="51"/>
        <v>1.2</v>
      </c>
      <c r="P83" s="1935">
        <f t="shared" si="51"/>
        <v>5.3</v>
      </c>
      <c r="Q83" s="1935">
        <f t="shared" si="51"/>
        <v>-6.1</v>
      </c>
      <c r="R83" s="1935">
        <f t="shared" si="51"/>
        <v>4.5999999999999996</v>
      </c>
      <c r="S83" s="1935">
        <f t="shared" si="51"/>
        <v>5.2</v>
      </c>
      <c r="T83" s="1935">
        <f t="shared" si="51"/>
        <v>2.2000000000000002</v>
      </c>
      <c r="U83" s="1935">
        <f t="shared" si="51"/>
        <v>1.2</v>
      </c>
      <c r="V83" s="1935">
        <f t="shared" si="51"/>
        <v>3</v>
      </c>
      <c r="W83" s="1935">
        <f t="shared" si="51"/>
        <v>1.5</v>
      </c>
      <c r="X83" s="1935">
        <f t="shared" si="51"/>
        <v>-9.1</v>
      </c>
      <c r="Y83" s="1935">
        <f t="shared" si="51"/>
        <v>-7.9</v>
      </c>
      <c r="Z83" s="1935">
        <f t="shared" si="51"/>
        <v>7.8</v>
      </c>
      <c r="AA83" s="1935">
        <f t="shared" si="51"/>
        <v>-0.1</v>
      </c>
      <c r="AB83" s="1935">
        <f t="shared" si="51"/>
        <v>0.1</v>
      </c>
      <c r="AC83" s="1935">
        <f t="shared" si="51"/>
        <v>5.0999999999999996</v>
      </c>
      <c r="AD83" s="1935">
        <f t="shared" si="51"/>
        <v>1.8</v>
      </c>
      <c r="AE83" s="1935">
        <f t="shared" si="51"/>
        <v>-1.3</v>
      </c>
      <c r="AF83" s="1935">
        <f t="shared" si="51"/>
        <v>-1.2</v>
      </c>
      <c r="AG83" s="1935">
        <f t="shared" si="51"/>
        <v>-0.9</v>
      </c>
      <c r="AH83" s="1935">
        <f t="shared" si="51"/>
        <v>-0.5</v>
      </c>
      <c r="AI83" s="1935">
        <f t="shared" si="51"/>
        <v>-2.1</v>
      </c>
      <c r="AJ83" s="1935">
        <f t="shared" si="51"/>
        <v>-13.3</v>
      </c>
      <c r="AK83" s="1935">
        <f t="shared" si="51"/>
        <v>10.4</v>
      </c>
      <c r="AL83" s="1935">
        <f t="shared" si="51"/>
        <v>3.7</v>
      </c>
      <c r="AM83" s="1935">
        <f t="shared" si="51"/>
        <v>-2.1</v>
      </c>
      <c r="AN83" s="1935">
        <f t="shared" si="51"/>
        <v>-2.5</v>
      </c>
      <c r="AO83" s="1970"/>
      <c r="AQ83" s="2015"/>
      <c r="AR83" s="2015"/>
      <c r="AS83" s="2015"/>
      <c r="AT83" s="2015"/>
      <c r="AU83" s="2015"/>
    </row>
    <row r="84" spans="2:56" ht="12">
      <c r="B84" s="2906"/>
      <c r="C84" s="1931" t="s">
        <v>571</v>
      </c>
      <c r="D84" s="1958" t="s">
        <v>996</v>
      </c>
      <c r="E84" s="1999">
        <f>E168</f>
        <v>78.2</v>
      </c>
      <c r="F84" s="1999">
        <f t="shared" ref="F84:AN84" si="52">F168</f>
        <v>80.7</v>
      </c>
      <c r="G84" s="1999">
        <f t="shared" si="52"/>
        <v>83.2</v>
      </c>
      <c r="H84" s="1999">
        <f t="shared" si="52"/>
        <v>84.8</v>
      </c>
      <c r="I84" s="1999">
        <f t="shared" si="52"/>
        <v>85.6</v>
      </c>
      <c r="J84" s="1999">
        <f t="shared" si="52"/>
        <v>85.5</v>
      </c>
      <c r="K84" s="1999">
        <f t="shared" si="52"/>
        <v>84.9</v>
      </c>
      <c r="L84" s="1999">
        <f t="shared" si="52"/>
        <v>84.6</v>
      </c>
      <c r="M84" s="1999">
        <f t="shared" si="52"/>
        <v>85.4</v>
      </c>
      <c r="N84" s="1999">
        <f t="shared" si="52"/>
        <v>85.7</v>
      </c>
      <c r="O84" s="1999">
        <f t="shared" si="52"/>
        <v>85</v>
      </c>
      <c r="P84" s="1999">
        <f t="shared" si="52"/>
        <v>84.3</v>
      </c>
      <c r="Q84" s="1999">
        <f t="shared" si="52"/>
        <v>83.5</v>
      </c>
      <c r="R84" s="1999">
        <f t="shared" si="52"/>
        <v>82.3</v>
      </c>
      <c r="S84" s="1999">
        <f t="shared" si="52"/>
        <v>81.8</v>
      </c>
      <c r="T84" s="1999">
        <f t="shared" si="52"/>
        <v>82.3</v>
      </c>
      <c r="U84" s="1999">
        <f t="shared" si="52"/>
        <v>83</v>
      </c>
      <c r="V84" s="1999">
        <f t="shared" si="52"/>
        <v>84.1</v>
      </c>
      <c r="W84" s="1999">
        <f t="shared" si="52"/>
        <v>86.8</v>
      </c>
      <c r="X84" s="1999">
        <f t="shared" si="52"/>
        <v>89.3</v>
      </c>
      <c r="Y84" s="1999">
        <f t="shared" si="52"/>
        <v>89.9</v>
      </c>
      <c r="Z84" s="1999">
        <f t="shared" si="52"/>
        <v>90.3</v>
      </c>
      <c r="AA84" s="1999">
        <f t="shared" si="52"/>
        <v>90.7</v>
      </c>
      <c r="AB84" s="1999">
        <f t="shared" si="52"/>
        <v>90.8</v>
      </c>
      <c r="AC84" s="1999">
        <f t="shared" si="52"/>
        <v>91.4</v>
      </c>
      <c r="AD84" s="1999">
        <f t="shared" si="52"/>
        <v>92.2</v>
      </c>
      <c r="AE84" s="1999">
        <f t="shared" si="52"/>
        <v>93.2</v>
      </c>
      <c r="AF84" s="1999">
        <f t="shared" si="52"/>
        <v>94.3</v>
      </c>
      <c r="AG84" s="1999">
        <f t="shared" si="52"/>
        <v>96.3</v>
      </c>
      <c r="AH84" s="1999">
        <f t="shared" si="52"/>
        <v>97.5</v>
      </c>
      <c r="AI84" s="1999">
        <f t="shared" si="52"/>
        <v>99.4</v>
      </c>
      <c r="AJ84" s="1999">
        <f t="shared" si="52"/>
        <v>100.1</v>
      </c>
      <c r="AK84" s="1999">
        <f t="shared" si="52"/>
        <v>100.1</v>
      </c>
      <c r="AL84" s="1999">
        <f t="shared" si="52"/>
        <v>99.8</v>
      </c>
      <c r="AM84" s="1999">
        <f t="shared" si="52"/>
        <v>100.6</v>
      </c>
      <c r="AN84" s="1999">
        <f t="shared" si="52"/>
        <v>101.8</v>
      </c>
      <c r="AO84" s="2521"/>
      <c r="AQ84" s="2015"/>
      <c r="AR84" s="2015"/>
      <c r="AS84" s="2015"/>
      <c r="AT84" s="2015"/>
      <c r="AU84" s="2015"/>
    </row>
    <row r="85" spans="2:56" ht="12">
      <c r="B85" s="2906"/>
      <c r="C85" s="1931"/>
      <c r="D85" s="1961" t="s">
        <v>577</v>
      </c>
      <c r="E85" s="2064" t="s">
        <v>579</v>
      </c>
      <c r="F85" s="1935">
        <f t="shared" ref="F85:AN85" si="53">ROUND((F84-E84)/E84*100,1)</f>
        <v>3.2</v>
      </c>
      <c r="G85" s="1935">
        <f t="shared" si="53"/>
        <v>3.1</v>
      </c>
      <c r="H85" s="1935">
        <f t="shared" si="53"/>
        <v>1.9</v>
      </c>
      <c r="I85" s="1935">
        <f t="shared" si="53"/>
        <v>0.9</v>
      </c>
      <c r="J85" s="1935">
        <f t="shared" si="53"/>
        <v>-0.1</v>
      </c>
      <c r="K85" s="1935">
        <f t="shared" si="53"/>
        <v>-0.7</v>
      </c>
      <c r="L85" s="1935">
        <f t="shared" si="53"/>
        <v>-0.4</v>
      </c>
      <c r="M85" s="1935">
        <f t="shared" si="53"/>
        <v>0.9</v>
      </c>
      <c r="N85" s="1935">
        <f t="shared" si="53"/>
        <v>0.4</v>
      </c>
      <c r="O85" s="1935">
        <f t="shared" si="53"/>
        <v>-0.8</v>
      </c>
      <c r="P85" s="1935">
        <f t="shared" si="53"/>
        <v>-0.8</v>
      </c>
      <c r="Q85" s="1935">
        <f t="shared" si="53"/>
        <v>-0.9</v>
      </c>
      <c r="R85" s="1935">
        <f t="shared" si="53"/>
        <v>-1.4</v>
      </c>
      <c r="S85" s="1935">
        <f t="shared" si="53"/>
        <v>-0.6</v>
      </c>
      <c r="T85" s="1935">
        <f t="shared" si="53"/>
        <v>0.6</v>
      </c>
      <c r="U85" s="1935">
        <f t="shared" si="53"/>
        <v>0.9</v>
      </c>
      <c r="V85" s="1935">
        <f t="shared" si="53"/>
        <v>1.3</v>
      </c>
      <c r="W85" s="1935">
        <f t="shared" si="53"/>
        <v>3.2</v>
      </c>
      <c r="X85" s="1935">
        <f t="shared" si="53"/>
        <v>2.9</v>
      </c>
      <c r="Y85" s="1935">
        <f t="shared" si="53"/>
        <v>0.7</v>
      </c>
      <c r="Z85" s="1935">
        <f t="shared" si="53"/>
        <v>0.4</v>
      </c>
      <c r="AA85" s="1935">
        <f t="shared" si="53"/>
        <v>0.4</v>
      </c>
      <c r="AB85" s="1935">
        <f t="shared" si="53"/>
        <v>0.1</v>
      </c>
      <c r="AC85" s="1935">
        <f t="shared" si="53"/>
        <v>0.7</v>
      </c>
      <c r="AD85" s="1935">
        <f t="shared" si="53"/>
        <v>0.9</v>
      </c>
      <c r="AE85" s="1935">
        <f t="shared" si="53"/>
        <v>1.1000000000000001</v>
      </c>
      <c r="AF85" s="1935">
        <f t="shared" si="53"/>
        <v>1.2</v>
      </c>
      <c r="AG85" s="1935">
        <f t="shared" si="53"/>
        <v>2.1</v>
      </c>
      <c r="AH85" s="1935">
        <f t="shared" si="53"/>
        <v>1.2</v>
      </c>
      <c r="AI85" s="1935">
        <f t="shared" si="53"/>
        <v>1.9</v>
      </c>
      <c r="AJ85" s="1935">
        <f t="shared" si="53"/>
        <v>0.7</v>
      </c>
      <c r="AK85" s="1935">
        <f t="shared" si="53"/>
        <v>0</v>
      </c>
      <c r="AL85" s="1935">
        <f t="shared" si="53"/>
        <v>-0.3</v>
      </c>
      <c r="AM85" s="1941">
        <f t="shared" si="53"/>
        <v>0.8</v>
      </c>
      <c r="AN85" s="1941">
        <f t="shared" si="53"/>
        <v>1.2</v>
      </c>
      <c r="AO85" s="2065"/>
      <c r="AQ85" s="2015"/>
      <c r="AR85" s="2015"/>
      <c r="AS85" s="2015"/>
      <c r="AT85" s="2015"/>
      <c r="AU85" s="2015"/>
      <c r="AV85" s="2015"/>
      <c r="AW85" s="2015"/>
    </row>
    <row r="86" spans="2:56" ht="12">
      <c r="B86" s="2906"/>
      <c r="C86" s="1931" t="s">
        <v>572</v>
      </c>
      <c r="D86" s="1961" t="s">
        <v>1345</v>
      </c>
      <c r="E86" s="2066">
        <v>1.93</v>
      </c>
      <c r="F86" s="2067">
        <v>2.11</v>
      </c>
      <c r="G86" s="2067">
        <v>1.95</v>
      </c>
      <c r="H86" s="2067">
        <v>1.49</v>
      </c>
      <c r="I86" s="2067">
        <v>1.1299999999999999</v>
      </c>
      <c r="J86" s="2067">
        <v>1.07</v>
      </c>
      <c r="K86" s="2067">
        <v>1.0900000000000001</v>
      </c>
      <c r="L86" s="2067">
        <v>1.22</v>
      </c>
      <c r="M86" s="2067">
        <v>1.1299999999999999</v>
      </c>
      <c r="N86" s="1981">
        <v>0.89</v>
      </c>
      <c r="O86" s="1981">
        <v>0.9</v>
      </c>
      <c r="P86" s="1981">
        <v>1.08</v>
      </c>
      <c r="Q86" s="1258">
        <v>0.96</v>
      </c>
      <c r="R86" s="1258">
        <v>0.96</v>
      </c>
      <c r="S86" s="2067">
        <v>1.1200000000000001</v>
      </c>
      <c r="T86" s="2067">
        <v>1.35</v>
      </c>
      <c r="U86" s="2067">
        <v>1.49</v>
      </c>
      <c r="V86" s="2067">
        <v>1.56</v>
      </c>
      <c r="W86" s="2067">
        <v>1.47</v>
      </c>
      <c r="X86" s="2067">
        <v>1.08</v>
      </c>
      <c r="Y86" s="2067">
        <v>0.79</v>
      </c>
      <c r="Z86" s="2067">
        <v>0.93</v>
      </c>
      <c r="AA86" s="2067">
        <v>1.1100000000000001</v>
      </c>
      <c r="AB86" s="2067">
        <v>1.32</v>
      </c>
      <c r="AC86" s="2067">
        <v>1.53</v>
      </c>
      <c r="AD86" s="2067">
        <v>1.69</v>
      </c>
      <c r="AE86" s="2067">
        <v>1.86</v>
      </c>
      <c r="AF86" s="2067">
        <v>2.08</v>
      </c>
      <c r="AG86" s="2067">
        <v>2.29</v>
      </c>
      <c r="AH86" s="2067">
        <v>2.42</v>
      </c>
      <c r="AI86" s="2068">
        <v>2.35</v>
      </c>
      <c r="AJ86" s="2068">
        <v>1.9</v>
      </c>
      <c r="AK86" s="2069">
        <v>2.08</v>
      </c>
      <c r="AL86" s="2069">
        <v>2.2999999999999998</v>
      </c>
      <c r="AM86" s="2069">
        <v>2.2799999999999998</v>
      </c>
      <c r="AN86" s="2070">
        <v>2.2599999999999998</v>
      </c>
      <c r="AO86" s="1972" t="s">
        <v>1398</v>
      </c>
    </row>
    <row r="87" spans="2:56" ht="12">
      <c r="B87" s="2906"/>
      <c r="C87" s="1931" t="s">
        <v>573</v>
      </c>
      <c r="D87" s="1961" t="s">
        <v>1345</v>
      </c>
      <c r="E87" s="2071">
        <v>1.3</v>
      </c>
      <c r="F87" s="2072">
        <v>1.43</v>
      </c>
      <c r="G87" s="2072">
        <v>1.34</v>
      </c>
      <c r="H87" s="2072">
        <v>1</v>
      </c>
      <c r="I87" s="2072">
        <v>0.71</v>
      </c>
      <c r="J87" s="2072">
        <v>0.64</v>
      </c>
      <c r="K87" s="2072">
        <v>0.64</v>
      </c>
      <c r="L87" s="2072">
        <v>0.72</v>
      </c>
      <c r="M87" s="2072">
        <v>0.69</v>
      </c>
      <c r="N87" s="2072">
        <v>0.5</v>
      </c>
      <c r="O87" s="2072">
        <v>0.49</v>
      </c>
      <c r="P87" s="2072">
        <v>0.62</v>
      </c>
      <c r="Q87" s="2072">
        <v>0.56000000000000005</v>
      </c>
      <c r="R87" s="2072">
        <v>0.56000000000000005</v>
      </c>
      <c r="S87" s="2072">
        <v>0.69</v>
      </c>
      <c r="T87" s="2072">
        <v>0.86</v>
      </c>
      <c r="U87" s="2072">
        <v>0.98</v>
      </c>
      <c r="V87" s="2072">
        <v>1.06</v>
      </c>
      <c r="W87" s="2072">
        <v>1.02</v>
      </c>
      <c r="X87" s="2073">
        <v>0.77</v>
      </c>
      <c r="Y87" s="2073">
        <v>0.45</v>
      </c>
      <c r="Z87" s="2073">
        <v>0.56000000000000005</v>
      </c>
      <c r="AA87" s="2073">
        <v>0.68</v>
      </c>
      <c r="AB87" s="2073">
        <v>0.82</v>
      </c>
      <c r="AC87" s="2073">
        <v>0.97</v>
      </c>
      <c r="AD87" s="2073">
        <v>1.1100000000000001</v>
      </c>
      <c r="AE87" s="2073">
        <v>1.23</v>
      </c>
      <c r="AF87" s="2073">
        <v>1.39</v>
      </c>
      <c r="AG87" s="2073">
        <v>1.54</v>
      </c>
      <c r="AH87" s="2073">
        <v>1.62</v>
      </c>
      <c r="AI87" s="2073">
        <v>1.55</v>
      </c>
      <c r="AJ87" s="2073">
        <v>1.1000000000000001</v>
      </c>
      <c r="AK87" s="2074">
        <v>1.1599999999999999</v>
      </c>
      <c r="AL87" s="2074">
        <v>1.31</v>
      </c>
      <c r="AM87" s="2074">
        <v>1.29</v>
      </c>
      <c r="AN87" s="2074">
        <v>1.25</v>
      </c>
      <c r="AO87" s="1544" t="s">
        <v>97</v>
      </c>
    </row>
    <row r="88" spans="2:56">
      <c r="B88" s="2907"/>
      <c r="C88" s="2006" t="s">
        <v>574</v>
      </c>
      <c r="D88" s="1961" t="s">
        <v>575</v>
      </c>
      <c r="E88" s="2012"/>
      <c r="F88" s="2075">
        <v>2.0153846153846153</v>
      </c>
      <c r="G88" s="2075">
        <v>2.0076923076923077</v>
      </c>
      <c r="H88" s="2075">
        <v>2.1230769230769226</v>
      </c>
      <c r="I88" s="2075">
        <v>2.5076923076923086</v>
      </c>
      <c r="J88" s="2075">
        <v>2.7769230769230768</v>
      </c>
      <c r="K88" s="2075">
        <v>3.0615384615384613</v>
      </c>
      <c r="L88" s="2075">
        <v>3.1615384615384619</v>
      </c>
      <c r="M88" s="2075">
        <v>3.3</v>
      </c>
      <c r="N88" s="2076">
        <v>4.0846153846153843</v>
      </c>
      <c r="O88" s="2076">
        <v>4.6833333333333327</v>
      </c>
      <c r="P88" s="2077">
        <v>4.7166666666666659</v>
      </c>
      <c r="Q88" s="2078">
        <v>5</v>
      </c>
      <c r="R88" s="2078">
        <v>5.4</v>
      </c>
      <c r="S88" s="2078">
        <v>5.3</v>
      </c>
      <c r="T88" s="2078">
        <v>4.7</v>
      </c>
      <c r="U88" s="2078">
        <v>4.4000000000000004</v>
      </c>
      <c r="V88" s="2078">
        <v>4.0999999999999996</v>
      </c>
      <c r="W88" s="2078">
        <v>3.8</v>
      </c>
      <c r="X88" s="2078">
        <v>4.0999999999999996</v>
      </c>
      <c r="Y88" s="2078">
        <v>5.2</v>
      </c>
      <c r="Z88" s="2078">
        <v>5</v>
      </c>
      <c r="AA88" s="2078">
        <v>4.5</v>
      </c>
      <c r="AB88" s="2078">
        <v>4.3</v>
      </c>
      <c r="AC88" s="2078">
        <v>3.9000000000000004</v>
      </c>
      <c r="AD88" s="1982">
        <v>3.5</v>
      </c>
      <c r="AE88" s="2079">
        <v>3.3</v>
      </c>
      <c r="AF88" s="2079">
        <v>3</v>
      </c>
      <c r="AG88" s="1258">
        <v>2.7</v>
      </c>
      <c r="AH88" s="1982">
        <v>2.4</v>
      </c>
      <c r="AI88" s="1246">
        <v>2.2999999999999998</v>
      </c>
      <c r="AJ88" s="1246">
        <v>2.9</v>
      </c>
      <c r="AK88" s="2080">
        <v>2.8</v>
      </c>
      <c r="AL88" s="2080">
        <v>2.6</v>
      </c>
      <c r="AM88" s="2080">
        <v>2.6</v>
      </c>
      <c r="AN88" s="2080">
        <v>2.4</v>
      </c>
      <c r="AO88" s="2081" t="s">
        <v>1107</v>
      </c>
    </row>
    <row r="89" spans="2:56" ht="12">
      <c r="B89" s="1984" t="s">
        <v>1041</v>
      </c>
      <c r="C89" s="1985" t="s">
        <v>1042</v>
      </c>
      <c r="D89" s="1962" t="s">
        <v>1043</v>
      </c>
      <c r="E89" s="2082"/>
      <c r="F89" s="1989"/>
      <c r="G89" s="1989"/>
      <c r="H89" s="1989"/>
      <c r="I89" s="1989"/>
      <c r="J89" s="1989"/>
      <c r="K89" s="1989"/>
      <c r="L89" s="1989"/>
      <c r="M89" s="1989"/>
      <c r="N89" s="2083">
        <v>17272</v>
      </c>
      <c r="O89" s="2083">
        <v>16741</v>
      </c>
      <c r="P89" s="2084">
        <v>18787</v>
      </c>
      <c r="Q89" s="1986">
        <v>19565</v>
      </c>
      <c r="R89" s="1986">
        <v>18587</v>
      </c>
      <c r="S89" s="1986">
        <v>15466</v>
      </c>
      <c r="T89" s="1986">
        <v>13186</v>
      </c>
      <c r="U89" s="1986">
        <v>13170</v>
      </c>
      <c r="V89" s="1986">
        <v>13337</v>
      </c>
      <c r="W89" s="1986">
        <v>14366</v>
      </c>
      <c r="X89" s="1986">
        <v>16146</v>
      </c>
      <c r="Y89" s="1986">
        <v>14732</v>
      </c>
      <c r="Z89" s="1986">
        <v>13065</v>
      </c>
      <c r="AA89" s="1986">
        <v>12707</v>
      </c>
      <c r="AB89" s="1360">
        <v>11719</v>
      </c>
      <c r="AC89" s="1360">
        <v>10536</v>
      </c>
      <c r="AD89" s="2085">
        <v>9543</v>
      </c>
      <c r="AE89" s="2085">
        <v>8684</v>
      </c>
      <c r="AF89" s="2085">
        <v>8381</v>
      </c>
      <c r="AG89" s="2085">
        <v>8367</v>
      </c>
      <c r="AH89" s="2085">
        <v>8111</v>
      </c>
      <c r="AI89" s="2085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288">
        <v>10144</v>
      </c>
      <c r="AO89" s="1972"/>
    </row>
    <row r="90" spans="2:56" ht="12">
      <c r="B90" s="1987" t="s">
        <v>1045</v>
      </c>
      <c r="C90" s="1960"/>
      <c r="D90" s="1940" t="s">
        <v>577</v>
      </c>
      <c r="E90" s="1976" t="s">
        <v>579</v>
      </c>
      <c r="F90" s="1935"/>
      <c r="G90" s="1935"/>
      <c r="H90" s="1935"/>
      <c r="I90" s="1935"/>
      <c r="J90" s="1935"/>
      <c r="K90" s="1935"/>
      <c r="L90" s="1935"/>
      <c r="M90" s="1935"/>
      <c r="N90" s="1935"/>
      <c r="O90" s="1935">
        <f t="shared" ref="O90:AN90" si="54">ROUND((O89-N89)/N89*100,1)</f>
        <v>-3.1</v>
      </c>
      <c r="P90" s="1935">
        <f t="shared" si="54"/>
        <v>12.2</v>
      </c>
      <c r="Q90" s="1935">
        <f t="shared" si="54"/>
        <v>4.0999999999999996</v>
      </c>
      <c r="R90" s="1935">
        <f t="shared" si="54"/>
        <v>-5</v>
      </c>
      <c r="S90" s="1935">
        <f t="shared" si="54"/>
        <v>-16.8</v>
      </c>
      <c r="T90" s="1935">
        <f t="shared" si="54"/>
        <v>-14.7</v>
      </c>
      <c r="U90" s="1935">
        <f t="shared" si="54"/>
        <v>-0.1</v>
      </c>
      <c r="V90" s="1935">
        <f t="shared" si="54"/>
        <v>1.3</v>
      </c>
      <c r="W90" s="1935">
        <f t="shared" si="54"/>
        <v>7.7</v>
      </c>
      <c r="X90" s="1935">
        <f t="shared" si="54"/>
        <v>12.4</v>
      </c>
      <c r="Y90" s="1935">
        <f t="shared" si="54"/>
        <v>-8.8000000000000007</v>
      </c>
      <c r="Z90" s="1935">
        <f t="shared" si="54"/>
        <v>-11.3</v>
      </c>
      <c r="AA90" s="1935">
        <f t="shared" si="54"/>
        <v>-2.7</v>
      </c>
      <c r="AB90" s="1935">
        <f t="shared" si="54"/>
        <v>-7.8</v>
      </c>
      <c r="AC90" s="1935">
        <f t="shared" si="54"/>
        <v>-10.1</v>
      </c>
      <c r="AD90" s="1935">
        <f t="shared" si="54"/>
        <v>-9.4</v>
      </c>
      <c r="AE90" s="1935">
        <f t="shared" si="54"/>
        <v>-9</v>
      </c>
      <c r="AF90" s="1935">
        <f t="shared" si="54"/>
        <v>-3.5</v>
      </c>
      <c r="AG90" s="1935">
        <f t="shared" si="54"/>
        <v>-0.2</v>
      </c>
      <c r="AH90" s="1935">
        <f t="shared" si="54"/>
        <v>-3.1</v>
      </c>
      <c r="AI90" s="1935">
        <f t="shared" si="54"/>
        <v>6.4</v>
      </c>
      <c r="AJ90" s="1935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1226">
        <f t="shared" si="54"/>
        <v>12.1</v>
      </c>
      <c r="AO90" s="1996" t="s">
        <v>1046</v>
      </c>
    </row>
    <row r="91" spans="2:56">
      <c r="B91" s="2905" t="s">
        <v>1399</v>
      </c>
      <c r="C91" s="1969" t="s">
        <v>315</v>
      </c>
      <c r="D91" s="1958" t="s">
        <v>1355</v>
      </c>
      <c r="E91" s="1988">
        <v>3628.2249999999999</v>
      </c>
      <c r="F91" s="1990">
        <v>3775.6909999999998</v>
      </c>
      <c r="G91" s="1990">
        <v>3968.297</v>
      </c>
      <c r="H91" s="1990">
        <v>4002.7330000000002</v>
      </c>
      <c r="I91" s="1990">
        <v>4024.56</v>
      </c>
      <c r="J91" s="1990">
        <v>3981.4520000000002</v>
      </c>
      <c r="K91" s="1990">
        <v>3968.828</v>
      </c>
      <c r="L91" s="1990">
        <v>3968.9839999999999</v>
      </c>
      <c r="M91" s="1990">
        <v>3971.84</v>
      </c>
      <c r="N91" s="2086">
        <v>3923.6909999999998</v>
      </c>
      <c r="O91" s="2086">
        <v>3854.576</v>
      </c>
      <c r="P91" s="2086">
        <v>3814.8330000000001</v>
      </c>
      <c r="Q91" s="1990">
        <v>3675.2170000000001</v>
      </c>
      <c r="R91" s="1990">
        <v>3653.55</v>
      </c>
      <c r="S91" s="1990">
        <v>3639.1759999999999</v>
      </c>
      <c r="T91" s="1990">
        <v>3621.306</v>
      </c>
      <c r="U91" s="1990">
        <v>3589.8780000000002</v>
      </c>
      <c r="V91" s="1990">
        <v>3544.7289999999998</v>
      </c>
      <c r="W91" s="1990">
        <v>3588.8009999999999</v>
      </c>
      <c r="X91" s="1990">
        <v>3533.1329999999998</v>
      </c>
      <c r="Y91" s="1990">
        <v>3505.7550000000001</v>
      </c>
      <c r="Z91" s="1990">
        <v>3451.741</v>
      </c>
      <c r="AA91" s="1990">
        <v>3408.5219999999999</v>
      </c>
      <c r="AB91" s="1990">
        <v>3452.4059999999999</v>
      </c>
      <c r="AC91" s="1990">
        <v>3521.38</v>
      </c>
      <c r="AD91" s="1991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87">
        <v>3148.3960000000002</v>
      </c>
      <c r="AL91" s="2087">
        <f>293671*12/1000</f>
        <v>3524.0520000000001</v>
      </c>
      <c r="AM91" s="2087">
        <f>294116*12/1000</f>
        <v>3529.3919999999998</v>
      </c>
      <c r="AN91" s="2087">
        <f>304178*12/1000</f>
        <v>3650.136</v>
      </c>
      <c r="AO91" s="1992" t="s">
        <v>1400</v>
      </c>
      <c r="AQ91" s="1993"/>
      <c r="AR91" s="1993"/>
      <c r="AS91" s="1993"/>
      <c r="AT91" s="1993"/>
      <c r="AU91" s="1993"/>
      <c r="AV91" s="1993"/>
      <c r="AW91" s="1993"/>
      <c r="AX91" s="1993"/>
      <c r="AY91" s="1993"/>
      <c r="AZ91" s="1993"/>
      <c r="BA91" s="1993"/>
      <c r="BB91" s="1993"/>
      <c r="BC91" s="1993"/>
      <c r="BD91" s="1993"/>
    </row>
    <row r="92" spans="2:56" ht="12">
      <c r="B92" s="2906"/>
      <c r="C92" s="1973" t="s">
        <v>565</v>
      </c>
      <c r="D92" s="1961" t="s">
        <v>577</v>
      </c>
      <c r="E92" s="1976" t="s">
        <v>579</v>
      </c>
      <c r="F92" s="1935">
        <f t="shared" ref="F92:AN92" si="55">ROUND((F91-E91)/E91*100,1)</f>
        <v>4.0999999999999996</v>
      </c>
      <c r="G92" s="1935">
        <f t="shared" si="55"/>
        <v>5.0999999999999996</v>
      </c>
      <c r="H92" s="1935">
        <f t="shared" si="55"/>
        <v>0.9</v>
      </c>
      <c r="I92" s="1935">
        <f t="shared" si="55"/>
        <v>0.5</v>
      </c>
      <c r="J92" s="1935">
        <f t="shared" si="55"/>
        <v>-1.1000000000000001</v>
      </c>
      <c r="K92" s="1935">
        <f t="shared" si="55"/>
        <v>-0.3</v>
      </c>
      <c r="L92" s="1935">
        <f t="shared" si="55"/>
        <v>0</v>
      </c>
      <c r="M92" s="1935">
        <f t="shared" si="55"/>
        <v>0.1</v>
      </c>
      <c r="N92" s="1935">
        <f t="shared" si="55"/>
        <v>-1.2</v>
      </c>
      <c r="O92" s="1935">
        <f t="shared" si="55"/>
        <v>-1.8</v>
      </c>
      <c r="P92" s="1935">
        <f t="shared" si="55"/>
        <v>-1</v>
      </c>
      <c r="Q92" s="1935">
        <f t="shared" si="55"/>
        <v>-3.7</v>
      </c>
      <c r="R92" s="1935">
        <f t="shared" si="55"/>
        <v>-0.6</v>
      </c>
      <c r="S92" s="1935">
        <f t="shared" si="55"/>
        <v>-0.4</v>
      </c>
      <c r="T92" s="1935">
        <f t="shared" si="55"/>
        <v>-0.5</v>
      </c>
      <c r="U92" s="1935">
        <f t="shared" si="55"/>
        <v>-0.9</v>
      </c>
      <c r="V92" s="1935">
        <f t="shared" si="55"/>
        <v>-1.3</v>
      </c>
      <c r="W92" s="1935">
        <f t="shared" si="55"/>
        <v>1.2</v>
      </c>
      <c r="X92" s="1935">
        <f t="shared" si="55"/>
        <v>-1.6</v>
      </c>
      <c r="Y92" s="1935">
        <f t="shared" si="55"/>
        <v>-0.8</v>
      </c>
      <c r="Z92" s="1935">
        <f t="shared" si="55"/>
        <v>-1.5</v>
      </c>
      <c r="AA92" s="1935">
        <f t="shared" si="55"/>
        <v>-1.3</v>
      </c>
      <c r="AB92" s="1935">
        <f t="shared" si="55"/>
        <v>1.3</v>
      </c>
      <c r="AC92" s="1935">
        <f t="shared" si="55"/>
        <v>2</v>
      </c>
      <c r="AD92" s="1935">
        <f t="shared" si="55"/>
        <v>-1.8</v>
      </c>
      <c r="AE92" s="1935">
        <f t="shared" si="55"/>
        <v>-0.9</v>
      </c>
      <c r="AF92" s="1935">
        <f t="shared" si="55"/>
        <v>-1.6</v>
      </c>
      <c r="AG92" s="1935">
        <f t="shared" si="55"/>
        <v>1.3</v>
      </c>
      <c r="AH92" s="1935">
        <f t="shared" si="55"/>
        <v>1.6</v>
      </c>
      <c r="AI92" s="1935">
        <f t="shared" si="55"/>
        <v>0.8</v>
      </c>
      <c r="AJ92" s="1935">
        <f t="shared" si="55"/>
        <v>-5.2</v>
      </c>
      <c r="AK92" s="1935">
        <f t="shared" si="55"/>
        <v>-5</v>
      </c>
      <c r="AL92" s="1226">
        <f t="shared" si="55"/>
        <v>11.9</v>
      </c>
      <c r="AM92" s="1226">
        <f t="shared" si="55"/>
        <v>0.2</v>
      </c>
      <c r="AN92" s="1226">
        <f t="shared" si="55"/>
        <v>3.4</v>
      </c>
      <c r="AO92" s="2917" t="s">
        <v>1357</v>
      </c>
      <c r="AQ92" s="2088"/>
      <c r="AR92" s="2088"/>
      <c r="AS92" s="2088"/>
      <c r="AT92" s="2088"/>
      <c r="AU92" s="2088"/>
      <c r="AV92" s="2088"/>
      <c r="AW92" s="2088"/>
      <c r="AX92" s="2088"/>
      <c r="AY92" s="2088"/>
      <c r="AZ92" s="2088"/>
      <c r="BA92" s="2088"/>
      <c r="BB92" s="2088"/>
      <c r="BC92" s="2088"/>
      <c r="BD92" s="2088"/>
    </row>
    <row r="93" spans="2:56" ht="12">
      <c r="B93" s="2906"/>
      <c r="C93" s="1969" t="s">
        <v>315</v>
      </c>
      <c r="D93" s="1995" t="s">
        <v>1355</v>
      </c>
      <c r="E93" s="1282">
        <f t="shared" ref="E93:AN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1558">
        <f t="shared" si="56"/>
        <v>3333.4575342465755</v>
      </c>
      <c r="AO93" s="2917"/>
    </row>
    <row r="94" spans="2:56" ht="12">
      <c r="B94" s="2906"/>
      <c r="C94" s="2005" t="s">
        <v>566</v>
      </c>
      <c r="D94" s="1961" t="s">
        <v>577</v>
      </c>
      <c r="E94" s="1975" t="s">
        <v>579</v>
      </c>
      <c r="F94" s="1941">
        <f t="shared" ref="F94:P94" si="57">ROUND((F93-E93)/E93*100,1)</f>
        <v>1</v>
      </c>
      <c r="G94" s="1941">
        <f t="shared" si="57"/>
        <v>2.2999999999999998</v>
      </c>
      <c r="H94" s="1941">
        <f t="shared" si="57"/>
        <v>-0.8</v>
      </c>
      <c r="I94" s="1941">
        <f t="shared" si="57"/>
        <v>-0.6</v>
      </c>
      <c r="J94" s="1941">
        <f t="shared" si="57"/>
        <v>-1.5</v>
      </c>
      <c r="K94" s="1941">
        <f t="shared" si="57"/>
        <v>-0.1</v>
      </c>
      <c r="L94" s="1941">
        <f t="shared" si="57"/>
        <v>-0.4</v>
      </c>
      <c r="M94" s="1941">
        <f t="shared" si="57"/>
        <v>-1.9</v>
      </c>
      <c r="N94" s="1941">
        <f t="shared" si="57"/>
        <v>-1.4</v>
      </c>
      <c r="O94" s="1941">
        <f t="shared" si="57"/>
        <v>-1.3</v>
      </c>
      <c r="P94" s="1941">
        <f t="shared" si="57"/>
        <v>-0.4</v>
      </c>
      <c r="Q94" s="1941">
        <f>ROUND((Q93-P93)/P93*100,1)</f>
        <v>-2.8</v>
      </c>
      <c r="R94" s="1941">
        <f t="shared" ref="R94:AN94" si="58">ROUND((R93-Q93)/Q93*100,1)</f>
        <v>0</v>
      </c>
      <c r="S94" s="1941">
        <f t="shared" si="58"/>
        <v>-0.2</v>
      </c>
      <c r="T94" s="1941">
        <f t="shared" si="58"/>
        <v>-0.4</v>
      </c>
      <c r="U94" s="1941">
        <f t="shared" si="58"/>
        <v>-0.7</v>
      </c>
      <c r="V94" s="1941">
        <f t="shared" si="58"/>
        <v>-1.5</v>
      </c>
      <c r="W94" s="1941">
        <f t="shared" si="58"/>
        <v>0.8</v>
      </c>
      <c r="X94" s="1941">
        <f t="shared" si="58"/>
        <v>-2.6</v>
      </c>
      <c r="Y94" s="1941">
        <f t="shared" si="58"/>
        <v>0.9</v>
      </c>
      <c r="Z94" s="1941">
        <f t="shared" si="58"/>
        <v>-1</v>
      </c>
      <c r="AA94" s="1941">
        <f t="shared" si="58"/>
        <v>-1.1000000000000001</v>
      </c>
      <c r="AB94" s="1941">
        <f t="shared" si="58"/>
        <v>1.5</v>
      </c>
      <c r="AC94" s="1941">
        <f t="shared" si="58"/>
        <v>1.1000000000000001</v>
      </c>
      <c r="AD94" s="1941">
        <f t="shared" si="58"/>
        <v>-4.5999999999999996</v>
      </c>
      <c r="AE94" s="1941">
        <f t="shared" si="58"/>
        <v>-1.1000000000000001</v>
      </c>
      <c r="AF94" s="1941">
        <f t="shared" si="58"/>
        <v>-1.6</v>
      </c>
      <c r="AG94" s="1941">
        <f t="shared" si="58"/>
        <v>0.5</v>
      </c>
      <c r="AH94" s="1941">
        <f t="shared" si="58"/>
        <v>0.8</v>
      </c>
      <c r="AI94" s="1941">
        <f t="shared" si="58"/>
        <v>0.3</v>
      </c>
      <c r="AJ94" s="1941">
        <f t="shared" si="58"/>
        <v>-5</v>
      </c>
      <c r="AK94" s="1941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511">
        <f t="shared" si="58"/>
        <v>0.4</v>
      </c>
      <c r="AO94" s="1934" t="s">
        <v>1358</v>
      </c>
    </row>
    <row r="95" spans="2:56" ht="12">
      <c r="B95" s="2906"/>
      <c r="C95" s="1361" t="s">
        <v>1125</v>
      </c>
      <c r="D95" s="1256" t="s">
        <v>1051</v>
      </c>
      <c r="E95" s="2089"/>
      <c r="F95" s="1997"/>
      <c r="G95" s="1997"/>
      <c r="H95" s="1997"/>
      <c r="I95" s="1997"/>
      <c r="J95" s="1997"/>
      <c r="K95" s="1997"/>
      <c r="L95" s="1997"/>
      <c r="M95" s="1997"/>
      <c r="N95" s="1997"/>
      <c r="O95" s="1997"/>
      <c r="P95" s="1997"/>
      <c r="Q95" s="1997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1997">
        <v>100.51474500000002</v>
      </c>
      <c r="AC95" s="1997">
        <v>103.8575675</v>
      </c>
      <c r="AD95" s="1997">
        <v>100.67567083333331</v>
      </c>
      <c r="AE95" s="1997">
        <v>101.22994166666668</v>
      </c>
      <c r="AF95" s="1997">
        <v>100.66124916666666</v>
      </c>
      <c r="AG95" s="1997">
        <v>101.88965250000001</v>
      </c>
      <c r="AH95" s="1997">
        <v>102.21175750000002</v>
      </c>
      <c r="AI95" s="1997">
        <v>100.77965916666666</v>
      </c>
      <c r="AJ95" s="1266">
        <v>94.371563333333313</v>
      </c>
      <c r="AK95" s="1266">
        <v>96.690717500000005</v>
      </c>
      <c r="AL95" s="1266">
        <v>99.170950833333336</v>
      </c>
      <c r="AM95" s="1266">
        <v>100.10677833333331</v>
      </c>
      <c r="AN95" s="2772"/>
      <c r="AO95" s="2090" t="s">
        <v>1052</v>
      </c>
    </row>
    <row r="96" spans="2:56" ht="12">
      <c r="B96" s="2906"/>
      <c r="C96" s="1234"/>
      <c r="D96" s="1251" t="s">
        <v>577</v>
      </c>
      <c r="E96" s="1976"/>
      <c r="F96" s="1935"/>
      <c r="G96" s="1935"/>
      <c r="H96" s="1935"/>
      <c r="I96" s="1935"/>
      <c r="J96" s="1935"/>
      <c r="K96" s="1935"/>
      <c r="L96" s="1935"/>
      <c r="M96" s="1935"/>
      <c r="N96" s="1935"/>
      <c r="O96" s="1935"/>
      <c r="P96" s="1935"/>
      <c r="Q96" s="1935"/>
      <c r="R96" s="1935"/>
      <c r="S96" s="1268">
        <f t="shared" ref="S96:AN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35">
        <f t="shared" si="59"/>
        <v>0.1</v>
      </c>
      <c r="AC96" s="1935">
        <f t="shared" si="59"/>
        <v>3.3</v>
      </c>
      <c r="AD96" s="1935">
        <f t="shared" si="59"/>
        <v>-3.1</v>
      </c>
      <c r="AE96" s="1935">
        <f t="shared" si="59"/>
        <v>0.6</v>
      </c>
      <c r="AF96" s="1935">
        <f t="shared" si="59"/>
        <v>-0.6</v>
      </c>
      <c r="AG96" s="1935">
        <f t="shared" si="59"/>
        <v>1.2</v>
      </c>
      <c r="AH96" s="1935">
        <f t="shared" si="59"/>
        <v>0.3</v>
      </c>
      <c r="AI96" s="1935">
        <f t="shared" si="59"/>
        <v>-1.4</v>
      </c>
      <c r="AJ96" s="1935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2771">
        <f t="shared" si="59"/>
        <v>-100</v>
      </c>
      <c r="AO96" s="1996"/>
    </row>
    <row r="97" spans="2:57" ht="12">
      <c r="B97" s="2906"/>
      <c r="C97" s="1969" t="s">
        <v>1359</v>
      </c>
      <c r="D97" s="1995" t="s">
        <v>1360</v>
      </c>
      <c r="E97" s="1933">
        <v>1672.7829999999999</v>
      </c>
      <c r="F97" s="2091">
        <v>1665.367</v>
      </c>
      <c r="G97" s="2091">
        <v>1342.9770000000001</v>
      </c>
      <c r="H97" s="2091">
        <v>1419.752</v>
      </c>
      <c r="I97" s="2091">
        <v>1509.787</v>
      </c>
      <c r="J97" s="2091">
        <v>1560.62</v>
      </c>
      <c r="K97" s="2091">
        <v>1484.652</v>
      </c>
      <c r="L97" s="2091">
        <v>1630.3779999999999</v>
      </c>
      <c r="M97" s="2091">
        <v>1341.347</v>
      </c>
      <c r="N97" s="2092">
        <v>1179.5360000000001</v>
      </c>
      <c r="O97" s="2092">
        <v>1226.2070000000001</v>
      </c>
      <c r="P97" s="2092">
        <v>1213.1569999999999</v>
      </c>
      <c r="Q97" s="2092">
        <v>1173.17</v>
      </c>
      <c r="R97" s="2092">
        <v>1145.5530000000001</v>
      </c>
      <c r="S97" s="2092">
        <v>1173.6489999999999</v>
      </c>
      <c r="T97" s="2092">
        <v>1193.038</v>
      </c>
      <c r="U97" s="2092">
        <v>1249.366</v>
      </c>
      <c r="V97" s="2092">
        <v>1285.2460000000001</v>
      </c>
      <c r="W97" s="2092">
        <v>1035.598</v>
      </c>
      <c r="X97" s="2092">
        <v>1039.18</v>
      </c>
      <c r="Y97" s="2092">
        <v>775.27700000000004</v>
      </c>
      <c r="Z97" s="2092">
        <v>819.02</v>
      </c>
      <c r="AA97" s="2092">
        <v>841.24599999999998</v>
      </c>
      <c r="AB97" s="2091">
        <v>893.00199999999995</v>
      </c>
      <c r="AC97" s="2091">
        <v>987.25400000000002</v>
      </c>
      <c r="AD97" s="2093">
        <v>880.47</v>
      </c>
      <c r="AE97" s="1261">
        <v>920.53700000000003</v>
      </c>
      <c r="AF97" s="1261">
        <v>974.13699999999994</v>
      </c>
      <c r="AG97" s="1261">
        <v>946.39599999999996</v>
      </c>
      <c r="AH97" s="2062">
        <v>952.93600000000004</v>
      </c>
      <c r="AI97" s="2062">
        <v>883.68700000000001</v>
      </c>
      <c r="AJ97" s="2062">
        <v>847.57500000000005</v>
      </c>
      <c r="AK97" s="2063">
        <v>865.90899999999999</v>
      </c>
      <c r="AL97" s="2063">
        <v>860.82799999999997</v>
      </c>
      <c r="AM97" s="2063">
        <v>800.226</v>
      </c>
      <c r="AN97" s="2063">
        <f>(609869+206519)/1000</f>
        <v>816.38800000000003</v>
      </c>
      <c r="AO97" s="1936" t="s">
        <v>1401</v>
      </c>
    </row>
    <row r="98" spans="2:57" ht="12">
      <c r="B98" s="2906"/>
      <c r="C98" s="1973" t="s">
        <v>1363</v>
      </c>
      <c r="D98" s="1961" t="s">
        <v>577</v>
      </c>
      <c r="E98" s="1976" t="s">
        <v>579</v>
      </c>
      <c r="F98" s="1935">
        <f t="shared" ref="F98:AN98" si="60">ROUND((F97-E97)/E97*100,1)</f>
        <v>-0.4</v>
      </c>
      <c r="G98" s="1935">
        <f t="shared" si="60"/>
        <v>-19.399999999999999</v>
      </c>
      <c r="H98" s="1935">
        <f t="shared" si="60"/>
        <v>5.7</v>
      </c>
      <c r="I98" s="1935">
        <f t="shared" si="60"/>
        <v>6.3</v>
      </c>
      <c r="J98" s="1935">
        <f t="shared" si="60"/>
        <v>3.4</v>
      </c>
      <c r="K98" s="1935">
        <f t="shared" si="60"/>
        <v>-4.9000000000000004</v>
      </c>
      <c r="L98" s="1935">
        <f t="shared" si="60"/>
        <v>9.8000000000000007</v>
      </c>
      <c r="M98" s="1935">
        <f t="shared" si="60"/>
        <v>-17.7</v>
      </c>
      <c r="N98" s="1935">
        <f t="shared" si="60"/>
        <v>-12.1</v>
      </c>
      <c r="O98" s="1935">
        <f t="shared" si="60"/>
        <v>4</v>
      </c>
      <c r="P98" s="1935">
        <f t="shared" si="60"/>
        <v>-1.1000000000000001</v>
      </c>
      <c r="Q98" s="1935">
        <f t="shared" si="60"/>
        <v>-3.3</v>
      </c>
      <c r="R98" s="1935">
        <f t="shared" si="60"/>
        <v>-2.4</v>
      </c>
      <c r="S98" s="1935">
        <f t="shared" si="60"/>
        <v>2.5</v>
      </c>
      <c r="T98" s="1935">
        <f t="shared" si="60"/>
        <v>1.7</v>
      </c>
      <c r="U98" s="1935">
        <f t="shared" si="60"/>
        <v>4.7</v>
      </c>
      <c r="V98" s="1935">
        <f t="shared" si="60"/>
        <v>2.9</v>
      </c>
      <c r="W98" s="1935">
        <f t="shared" si="60"/>
        <v>-19.399999999999999</v>
      </c>
      <c r="X98" s="1935">
        <f t="shared" si="60"/>
        <v>0.3</v>
      </c>
      <c r="Y98" s="1935">
        <f t="shared" si="60"/>
        <v>-25.4</v>
      </c>
      <c r="Z98" s="1935">
        <f t="shared" si="60"/>
        <v>5.6</v>
      </c>
      <c r="AA98" s="1935">
        <f t="shared" si="60"/>
        <v>2.7</v>
      </c>
      <c r="AB98" s="1935">
        <f t="shared" si="60"/>
        <v>6.2</v>
      </c>
      <c r="AC98" s="1935">
        <f t="shared" si="60"/>
        <v>10.6</v>
      </c>
      <c r="AD98" s="1935">
        <f t="shared" si="60"/>
        <v>-10.8</v>
      </c>
      <c r="AE98" s="1935">
        <f t="shared" si="60"/>
        <v>4.5999999999999996</v>
      </c>
      <c r="AF98" s="1935">
        <f t="shared" si="60"/>
        <v>5.8</v>
      </c>
      <c r="AG98" s="1935">
        <f t="shared" si="60"/>
        <v>-2.8</v>
      </c>
      <c r="AH98" s="1935">
        <f t="shared" si="60"/>
        <v>0.7</v>
      </c>
      <c r="AI98" s="1935">
        <f t="shared" si="60"/>
        <v>-7.3</v>
      </c>
      <c r="AJ98" s="1935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511">
        <f t="shared" si="60"/>
        <v>-7</v>
      </c>
      <c r="AN98" s="2257">
        <f t="shared" si="60"/>
        <v>2</v>
      </c>
      <c r="AO98" s="1936" t="s">
        <v>97</v>
      </c>
    </row>
    <row r="99" spans="2:57">
      <c r="B99" s="2906"/>
      <c r="C99" s="1998" t="s">
        <v>1364</v>
      </c>
      <c r="D99" s="1974" t="s">
        <v>1059</v>
      </c>
      <c r="E99" s="2094">
        <v>272.88</v>
      </c>
      <c r="F99" s="2095">
        <v>279.116061</v>
      </c>
      <c r="G99" s="2095">
        <v>252.001294</v>
      </c>
      <c r="H99" s="2095">
        <v>240.139691</v>
      </c>
      <c r="I99" s="2095">
        <v>230.84798699999999</v>
      </c>
      <c r="J99" s="2095">
        <v>238.586568</v>
      </c>
      <c r="K99" s="2095">
        <v>232.39239599999999</v>
      </c>
      <c r="L99" s="2095">
        <v>258.36095499999999</v>
      </c>
      <c r="M99" s="2095">
        <v>220.580038</v>
      </c>
      <c r="N99" s="2096">
        <v>193.35249999999999</v>
      </c>
      <c r="O99" s="2095">
        <v>197.01744500000001</v>
      </c>
      <c r="P99" s="2095">
        <v>194.480842</v>
      </c>
      <c r="Q99" s="2095">
        <v>178.90267399999999</v>
      </c>
      <c r="R99" s="2095">
        <v>171.03020900000001</v>
      </c>
      <c r="S99" s="2095">
        <v>176.532917</v>
      </c>
      <c r="T99" s="2095">
        <v>182.77400299999999</v>
      </c>
      <c r="U99" s="2095">
        <v>185.68073000000001</v>
      </c>
      <c r="V99" s="2095">
        <v>187.614047</v>
      </c>
      <c r="W99" s="2091">
        <v>157.22153</v>
      </c>
      <c r="X99" s="2091">
        <v>151.39322100000001</v>
      </c>
      <c r="Y99" s="2091">
        <v>113.19610400000001</v>
      </c>
      <c r="Z99" s="2091">
        <v>122.283007</v>
      </c>
      <c r="AA99" s="2091">
        <v>127.29201</v>
      </c>
      <c r="AB99" s="2091">
        <v>135.45405700000001</v>
      </c>
      <c r="AC99" s="2091">
        <v>148.63588899999999</v>
      </c>
      <c r="AD99" s="2093">
        <v>130.790921</v>
      </c>
      <c r="AE99" s="2093">
        <v>129.424092</v>
      </c>
      <c r="AF99" s="2093">
        <v>134.186801</v>
      </c>
      <c r="AG99" s="2093">
        <v>133.02935600000001</v>
      </c>
      <c r="AH99" s="2093">
        <v>131.079408</v>
      </c>
      <c r="AI99" s="2093">
        <v>124.93777</v>
      </c>
      <c r="AJ99" s="1261">
        <v>114.29967000000001</v>
      </c>
      <c r="AK99" s="2002">
        <v>122.46798</v>
      </c>
      <c r="AL99" s="2002">
        <v>118.722364</v>
      </c>
      <c r="AM99" s="2004">
        <v>108.31048</v>
      </c>
      <c r="AN99" s="2238">
        <v>104.483493</v>
      </c>
      <c r="AO99" s="1970"/>
      <c r="AQ99" s="327" t="s">
        <v>1367</v>
      </c>
    </row>
    <row r="100" spans="2:57" ht="12">
      <c r="B100" s="2906"/>
      <c r="C100" s="1973" t="s">
        <v>1366</v>
      </c>
      <c r="D100" s="1961" t="s">
        <v>577</v>
      </c>
      <c r="E100" s="2097" t="s">
        <v>579</v>
      </c>
      <c r="F100" s="1935">
        <f t="shared" ref="F100:AN100" si="61">ROUND((F99-E99)/E99*100,1)</f>
        <v>2.2999999999999998</v>
      </c>
      <c r="G100" s="1935">
        <f t="shared" si="61"/>
        <v>-9.6999999999999993</v>
      </c>
      <c r="H100" s="1935">
        <f t="shared" si="61"/>
        <v>-4.7</v>
      </c>
      <c r="I100" s="1935">
        <f t="shared" si="61"/>
        <v>-3.9</v>
      </c>
      <c r="J100" s="1935">
        <f t="shared" si="61"/>
        <v>3.4</v>
      </c>
      <c r="K100" s="1935">
        <f t="shared" si="61"/>
        <v>-2.6</v>
      </c>
      <c r="L100" s="1935">
        <f t="shared" si="61"/>
        <v>11.2</v>
      </c>
      <c r="M100" s="1935">
        <f t="shared" si="61"/>
        <v>-14.6</v>
      </c>
      <c r="N100" s="1935">
        <f t="shared" si="61"/>
        <v>-12.3</v>
      </c>
      <c r="O100" s="1935">
        <f t="shared" si="61"/>
        <v>1.9</v>
      </c>
      <c r="P100" s="1935">
        <f t="shared" si="61"/>
        <v>-1.3</v>
      </c>
      <c r="Q100" s="1935">
        <f t="shared" si="61"/>
        <v>-8</v>
      </c>
      <c r="R100" s="1935">
        <f t="shared" si="61"/>
        <v>-4.4000000000000004</v>
      </c>
      <c r="S100" s="1935">
        <f t="shared" si="61"/>
        <v>3.2</v>
      </c>
      <c r="T100" s="1935">
        <f t="shared" si="61"/>
        <v>3.5</v>
      </c>
      <c r="U100" s="1935">
        <f t="shared" si="61"/>
        <v>1.6</v>
      </c>
      <c r="V100" s="1935">
        <f t="shared" si="61"/>
        <v>1</v>
      </c>
      <c r="W100" s="1935">
        <f t="shared" si="61"/>
        <v>-16.2</v>
      </c>
      <c r="X100" s="1935">
        <f t="shared" si="61"/>
        <v>-3.7</v>
      </c>
      <c r="Y100" s="1935">
        <f t="shared" si="61"/>
        <v>-25.2</v>
      </c>
      <c r="Z100" s="1935">
        <f t="shared" si="61"/>
        <v>8</v>
      </c>
      <c r="AA100" s="1935">
        <f t="shared" si="61"/>
        <v>4.0999999999999996</v>
      </c>
      <c r="AB100" s="1935">
        <f t="shared" si="61"/>
        <v>6.4</v>
      </c>
      <c r="AC100" s="1935">
        <f t="shared" si="61"/>
        <v>9.6999999999999993</v>
      </c>
      <c r="AD100" s="1935">
        <f t="shared" si="61"/>
        <v>-12</v>
      </c>
      <c r="AE100" s="1935">
        <f t="shared" si="61"/>
        <v>-1</v>
      </c>
      <c r="AF100" s="1935">
        <f t="shared" si="61"/>
        <v>3.7</v>
      </c>
      <c r="AG100" s="1935">
        <f t="shared" si="61"/>
        <v>-0.9</v>
      </c>
      <c r="AH100" s="1935">
        <f t="shared" si="61"/>
        <v>-1.5</v>
      </c>
      <c r="AI100" s="1935">
        <f t="shared" si="61"/>
        <v>-4.7</v>
      </c>
      <c r="AJ100" s="1935">
        <f t="shared" si="61"/>
        <v>-8.5</v>
      </c>
      <c r="AK100" s="1935">
        <f t="shared" si="61"/>
        <v>7.1</v>
      </c>
      <c r="AL100" s="1935">
        <f t="shared" si="61"/>
        <v>-3.1</v>
      </c>
      <c r="AM100" s="1935">
        <f t="shared" si="61"/>
        <v>-8.8000000000000007</v>
      </c>
      <c r="AN100" s="1935">
        <f t="shared" si="61"/>
        <v>-3.5</v>
      </c>
      <c r="AO100" s="1977"/>
    </row>
    <row r="101" spans="2:57">
      <c r="B101" s="2906"/>
      <c r="C101" s="1969" t="s">
        <v>1061</v>
      </c>
      <c r="D101" s="1974" t="s">
        <v>1129</v>
      </c>
      <c r="E101" s="2042"/>
      <c r="F101" s="2001"/>
      <c r="G101" s="2001"/>
      <c r="H101" s="2001"/>
      <c r="I101" s="1990">
        <v>4807.8890000000001</v>
      </c>
      <c r="J101" s="1990">
        <v>5055.3739999999998</v>
      </c>
      <c r="K101" s="1990">
        <v>5170.8549999999996</v>
      </c>
      <c r="L101" s="1990">
        <v>5561.6080000000002</v>
      </c>
      <c r="M101" s="1990">
        <v>4747.0889999999999</v>
      </c>
      <c r="N101" s="1281">
        <v>4213.4799999999996</v>
      </c>
      <c r="O101" s="1991">
        <v>3980.6579999999994</v>
      </c>
      <c r="P101" s="1990">
        <v>4119.2740000000003</v>
      </c>
      <c r="Q101" s="1990">
        <v>3979.8339999999998</v>
      </c>
      <c r="R101" s="1990">
        <v>4043.4639999999999</v>
      </c>
      <c r="S101" s="1990">
        <v>4029.3150000000005</v>
      </c>
      <c r="T101" s="1990">
        <v>3939.7330000000002</v>
      </c>
      <c r="U101" s="1990">
        <v>3913.183</v>
      </c>
      <c r="V101" s="1990">
        <v>3587.9290000000001</v>
      </c>
      <c r="W101" s="1990">
        <v>3426.5770000000002</v>
      </c>
      <c r="X101" s="1990">
        <v>2891.9009999999998</v>
      </c>
      <c r="Y101" s="1991">
        <v>3182.0729999999999</v>
      </c>
      <c r="Z101" s="1991">
        <v>2972.348</v>
      </c>
      <c r="AA101" s="1991">
        <v>3064.3359999999993</v>
      </c>
      <c r="AB101" s="1991">
        <v>3237.69</v>
      </c>
      <c r="AC101" s="1991">
        <v>3430.328</v>
      </c>
      <c r="AD101" s="1991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098">
        <v>3336.59</v>
      </c>
      <c r="AI101" s="2098">
        <v>3182.76</v>
      </c>
      <c r="AJ101" s="2098">
        <v>2898.884</v>
      </c>
      <c r="AK101" s="2099">
        <v>2660.855</v>
      </c>
      <c r="AL101" s="2099">
        <v>2692.96</v>
      </c>
      <c r="AM101" s="2703">
        <v>2931.87</v>
      </c>
      <c r="AN101" s="2099">
        <v>2948.2939999999999</v>
      </c>
      <c r="AO101" s="1276" t="s">
        <v>1063</v>
      </c>
      <c r="AQ101" s="2100"/>
      <c r="AR101" s="2100"/>
      <c r="AS101" s="2100"/>
      <c r="AT101" s="2100"/>
      <c r="AU101" s="2100"/>
      <c r="AV101" s="2100"/>
      <c r="AW101" s="2100"/>
      <c r="AX101" s="2100"/>
      <c r="AY101" s="2100"/>
      <c r="AZ101" s="2100"/>
      <c r="BA101" s="2100"/>
      <c r="BB101" s="2100"/>
      <c r="BC101" s="2100"/>
      <c r="BD101" s="2100"/>
    </row>
    <row r="102" spans="2:57">
      <c r="B102" s="2906"/>
      <c r="C102" s="1965" t="s">
        <v>38</v>
      </c>
      <c r="D102" s="1961" t="s">
        <v>577</v>
      </c>
      <c r="E102" s="2097"/>
      <c r="F102" s="1935"/>
      <c r="G102" s="1935"/>
      <c r="H102" s="1935"/>
      <c r="I102" s="2101" t="s">
        <v>579</v>
      </c>
      <c r="J102" s="1935">
        <f t="shared" ref="J102:AN102" si="62">ROUND((J101-I101)/I101*100,1)</f>
        <v>5.0999999999999996</v>
      </c>
      <c r="K102" s="1935">
        <f t="shared" si="62"/>
        <v>2.2999999999999998</v>
      </c>
      <c r="L102" s="1935">
        <f t="shared" si="62"/>
        <v>7.6</v>
      </c>
      <c r="M102" s="1935">
        <f t="shared" si="62"/>
        <v>-14.6</v>
      </c>
      <c r="N102" s="1935">
        <f t="shared" si="62"/>
        <v>-11.2</v>
      </c>
      <c r="O102" s="1935">
        <f t="shared" si="62"/>
        <v>-5.5</v>
      </c>
      <c r="P102" s="1935">
        <f t="shared" si="62"/>
        <v>3.5</v>
      </c>
      <c r="Q102" s="1935">
        <f t="shared" si="62"/>
        <v>-3.4</v>
      </c>
      <c r="R102" s="1935">
        <f t="shared" si="62"/>
        <v>1.6</v>
      </c>
      <c r="S102" s="1935">
        <f t="shared" si="62"/>
        <v>-0.3</v>
      </c>
      <c r="T102" s="1935">
        <f t="shared" si="62"/>
        <v>-2.2000000000000002</v>
      </c>
      <c r="U102" s="1935">
        <f t="shared" si="62"/>
        <v>-0.7</v>
      </c>
      <c r="V102" s="1935">
        <f t="shared" si="62"/>
        <v>-8.3000000000000007</v>
      </c>
      <c r="W102" s="1935">
        <f t="shared" si="62"/>
        <v>-4.5</v>
      </c>
      <c r="X102" s="1935">
        <f t="shared" si="62"/>
        <v>-15.6</v>
      </c>
      <c r="Y102" s="1935">
        <f t="shared" si="62"/>
        <v>10</v>
      </c>
      <c r="Z102" s="1935">
        <f t="shared" si="62"/>
        <v>-6.6</v>
      </c>
      <c r="AA102" s="1935">
        <f t="shared" si="62"/>
        <v>3.1</v>
      </c>
      <c r="AB102" s="1935">
        <f t="shared" si="62"/>
        <v>5.7</v>
      </c>
      <c r="AC102" s="1935">
        <f t="shared" si="62"/>
        <v>5.9</v>
      </c>
      <c r="AD102" s="1935">
        <f t="shared" si="62"/>
        <v>-8.9</v>
      </c>
      <c r="AE102" s="1935">
        <f t="shared" si="62"/>
        <v>0</v>
      </c>
      <c r="AF102" s="1935">
        <f t="shared" si="62"/>
        <v>7.5</v>
      </c>
      <c r="AG102" s="1935">
        <f t="shared" si="62"/>
        <v>-0.6</v>
      </c>
      <c r="AH102" s="1935">
        <f t="shared" si="62"/>
        <v>0</v>
      </c>
      <c r="AI102" s="1935">
        <f t="shared" si="62"/>
        <v>-4.5999999999999996</v>
      </c>
      <c r="AJ102" s="1935">
        <f t="shared" si="62"/>
        <v>-8.9</v>
      </c>
      <c r="AK102" s="1935">
        <f t="shared" si="62"/>
        <v>-8.1999999999999993</v>
      </c>
      <c r="AL102" s="1935">
        <f t="shared" si="62"/>
        <v>1.2</v>
      </c>
      <c r="AM102" s="1226">
        <f t="shared" si="62"/>
        <v>8.9</v>
      </c>
      <c r="AN102" s="1226">
        <f t="shared" si="62"/>
        <v>0.6</v>
      </c>
      <c r="AO102" s="1544" t="s">
        <v>1065</v>
      </c>
      <c r="AQ102" s="2100"/>
      <c r="AR102" s="2100"/>
      <c r="AS102" s="2100"/>
      <c r="AT102" s="2100"/>
      <c r="AU102" s="2100"/>
      <c r="AV102" s="2100"/>
      <c r="AW102" s="2100"/>
      <c r="AX102" s="2100"/>
      <c r="AY102" s="2100"/>
      <c r="AZ102" s="2100"/>
      <c r="BA102" s="2100"/>
      <c r="BB102" s="2100"/>
      <c r="BC102" s="2100"/>
      <c r="BD102" s="2100"/>
    </row>
    <row r="103" spans="2:57">
      <c r="B103" s="2906"/>
      <c r="C103" s="1931" t="s">
        <v>1369</v>
      </c>
      <c r="D103" s="1974" t="s">
        <v>1130</v>
      </c>
      <c r="E103" s="2102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0">
        <v>10249.751</v>
      </c>
      <c r="P103" s="2085">
        <v>9899.7209999999995</v>
      </c>
      <c r="Q103" s="2085">
        <v>9576.0390000000007</v>
      </c>
      <c r="R103" s="2085">
        <v>9315.09</v>
      </c>
      <c r="S103" s="2085">
        <v>9086.4930000000004</v>
      </c>
      <c r="T103" s="2085">
        <v>8783.1589999999997</v>
      </c>
      <c r="U103" s="2085">
        <v>8758.6859999999997</v>
      </c>
      <c r="V103" s="2085">
        <v>8610.8169999999991</v>
      </c>
      <c r="W103" s="2085">
        <v>8428.7270000000008</v>
      </c>
      <c r="X103" s="2085">
        <v>7844.2330000000002</v>
      </c>
      <c r="Y103" s="2085">
        <v>7054.4290000000001</v>
      </c>
      <c r="Z103" s="2085">
        <v>6726.7340000000004</v>
      </c>
      <c r="AA103" s="2085">
        <v>6723.0820000000003</v>
      </c>
      <c r="AB103" s="2085">
        <v>6649.3280000000004</v>
      </c>
      <c r="AC103" s="2085">
        <v>6893.0379999999996</v>
      </c>
      <c r="AD103" s="2085">
        <v>6702.0540000000001</v>
      </c>
      <c r="AE103" s="2085">
        <v>6792.299</v>
      </c>
      <c r="AF103" s="2085">
        <v>6560.7489999999998</v>
      </c>
      <c r="AG103" s="2085">
        <v>6535.415</v>
      </c>
      <c r="AH103" s="2085">
        <v>6398.0630000000001</v>
      </c>
      <c r="AI103" s="2085">
        <v>6042.5020000000004</v>
      </c>
      <c r="AJ103" s="1285">
        <v>4561.2240000000002</v>
      </c>
      <c r="AK103" s="1288">
        <v>4968.3</v>
      </c>
      <c r="AL103" s="1288">
        <v>5673.8810000000003</v>
      </c>
      <c r="AM103" s="1288">
        <v>6090.3879999999999</v>
      </c>
      <c r="AN103" s="1288">
        <v>6322.7380000000003</v>
      </c>
      <c r="AO103" s="1970" t="s">
        <v>1066</v>
      </c>
      <c r="AQ103" s="2100"/>
      <c r="AR103" s="2100"/>
      <c r="AS103" s="2100"/>
      <c r="AT103" s="2100"/>
      <c r="AU103" s="2100"/>
      <c r="AV103" s="2100"/>
      <c r="AW103" s="2100"/>
      <c r="AX103" s="2100"/>
      <c r="AY103" s="2100"/>
      <c r="AZ103" s="2100"/>
      <c r="BA103" s="2100"/>
      <c r="BB103" s="2100"/>
      <c r="BC103" s="2100"/>
      <c r="BD103" s="2100"/>
      <c r="BE103" s="327"/>
    </row>
    <row r="104" spans="2:57" ht="12">
      <c r="B104" s="2907"/>
      <c r="C104" s="1960"/>
      <c r="D104" s="1961" t="s">
        <v>577</v>
      </c>
      <c r="E104" s="2097" t="s">
        <v>579</v>
      </c>
      <c r="F104" s="1935">
        <f t="shared" ref="F104:AN104" si="63">ROUND((F103-E103)/E103*100,1)</f>
        <v>9.3000000000000007</v>
      </c>
      <c r="G104" s="1935">
        <f t="shared" si="63"/>
        <v>4.7</v>
      </c>
      <c r="H104" s="1935">
        <f t="shared" si="63"/>
        <v>-3.2</v>
      </c>
      <c r="I104" s="1935">
        <f t="shared" si="63"/>
        <v>-5.0999999999999996</v>
      </c>
      <c r="J104" s="1935">
        <f t="shared" si="63"/>
        <v>-2</v>
      </c>
      <c r="K104" s="1935">
        <f t="shared" si="63"/>
        <v>-0.2</v>
      </c>
      <c r="L104" s="1935">
        <f t="shared" si="63"/>
        <v>3.2</v>
      </c>
      <c r="M104" s="1935">
        <f t="shared" si="63"/>
        <v>-3.7</v>
      </c>
      <c r="N104" s="1935">
        <f t="shared" si="63"/>
        <v>-3</v>
      </c>
      <c r="O104" s="1935">
        <f t="shared" si="63"/>
        <v>-2.8</v>
      </c>
      <c r="P104" s="1935">
        <f t="shared" si="63"/>
        <v>-3.4</v>
      </c>
      <c r="Q104" s="1935">
        <f t="shared" si="63"/>
        <v>-3.3</v>
      </c>
      <c r="R104" s="1935">
        <f t="shared" si="63"/>
        <v>-2.7</v>
      </c>
      <c r="S104" s="1935">
        <f t="shared" si="63"/>
        <v>-2.5</v>
      </c>
      <c r="T104" s="1935">
        <f t="shared" si="63"/>
        <v>-3.3</v>
      </c>
      <c r="U104" s="1935">
        <f t="shared" si="63"/>
        <v>-0.3</v>
      </c>
      <c r="V104" s="1935">
        <f t="shared" si="63"/>
        <v>-1.7</v>
      </c>
      <c r="W104" s="1935">
        <f t="shared" si="63"/>
        <v>-2.1</v>
      </c>
      <c r="X104" s="1935">
        <f t="shared" si="63"/>
        <v>-6.9</v>
      </c>
      <c r="Y104" s="1935">
        <f t="shared" si="63"/>
        <v>-10.1</v>
      </c>
      <c r="Z104" s="1935">
        <f t="shared" si="63"/>
        <v>-4.5999999999999996</v>
      </c>
      <c r="AA104" s="1935">
        <f t="shared" si="63"/>
        <v>-0.1</v>
      </c>
      <c r="AB104" s="1935">
        <f t="shared" si="63"/>
        <v>-1.1000000000000001</v>
      </c>
      <c r="AC104" s="1935">
        <f t="shared" si="63"/>
        <v>3.7</v>
      </c>
      <c r="AD104" s="1935">
        <f t="shared" si="63"/>
        <v>-2.8</v>
      </c>
      <c r="AE104" s="1935">
        <f t="shared" si="63"/>
        <v>1.3</v>
      </c>
      <c r="AF104" s="1935">
        <f t="shared" si="63"/>
        <v>-3.4</v>
      </c>
      <c r="AG104" s="1935">
        <f t="shared" si="63"/>
        <v>-0.4</v>
      </c>
      <c r="AH104" s="1935">
        <f t="shared" si="63"/>
        <v>-2.1</v>
      </c>
      <c r="AI104" s="1935">
        <f t="shared" si="63"/>
        <v>-5.6</v>
      </c>
      <c r="AJ104" s="1935">
        <f t="shared" si="63"/>
        <v>-24.5</v>
      </c>
      <c r="AK104" s="1935">
        <f t="shared" si="63"/>
        <v>8.9</v>
      </c>
      <c r="AL104" s="1935">
        <f t="shared" si="63"/>
        <v>14.2</v>
      </c>
      <c r="AM104" s="1941">
        <f t="shared" si="63"/>
        <v>7.3</v>
      </c>
      <c r="AN104" s="2704">
        <f t="shared" si="63"/>
        <v>3.8</v>
      </c>
      <c r="AO104" s="1977" t="s">
        <v>97</v>
      </c>
    </row>
    <row r="105" spans="2:57" ht="12">
      <c r="B105" s="2905" t="s">
        <v>1372</v>
      </c>
      <c r="C105" s="1998" t="s">
        <v>1402</v>
      </c>
      <c r="D105" s="1932" t="s">
        <v>576</v>
      </c>
      <c r="E105" s="2045"/>
      <c r="F105" s="2001"/>
      <c r="G105" s="2001"/>
      <c r="H105" s="2001"/>
      <c r="I105" s="2001"/>
      <c r="J105" s="2001"/>
      <c r="K105" s="2001"/>
      <c r="L105" s="2001"/>
      <c r="M105" s="2001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2">
        <v>895.68640000000005</v>
      </c>
      <c r="AK105" s="2003">
        <v>924.0136</v>
      </c>
      <c r="AL105" s="2003">
        <v>964.80129999999997</v>
      </c>
      <c r="AM105" s="2705">
        <v>993.42870000000005</v>
      </c>
      <c r="AN105" s="2510">
        <v>999.65710000000001</v>
      </c>
      <c r="AO105" s="1936" t="s">
        <v>1374</v>
      </c>
      <c r="AQ105" s="1625" t="s">
        <v>1403</v>
      </c>
    </row>
    <row r="106" spans="2:57" ht="12">
      <c r="B106" s="2906"/>
      <c r="C106" s="1973" t="s">
        <v>1376</v>
      </c>
      <c r="D106" s="1940" t="s">
        <v>577</v>
      </c>
      <c r="E106" s="2097"/>
      <c r="F106" s="1935"/>
      <c r="G106" s="1935"/>
      <c r="H106" s="1935"/>
      <c r="I106" s="1935"/>
      <c r="J106" s="1935"/>
      <c r="K106" s="1935"/>
      <c r="L106" s="1935"/>
      <c r="M106" s="1935"/>
      <c r="N106" s="2101" t="s">
        <v>579</v>
      </c>
      <c r="O106" s="1935">
        <f t="shared" ref="O106:AN106" si="64">ROUND((O105-N105)/N105*100,1)</f>
        <v>1.6</v>
      </c>
      <c r="P106" s="1935">
        <f t="shared" si="64"/>
        <v>0.6</v>
      </c>
      <c r="Q106" s="1935">
        <f t="shared" si="64"/>
        <v>5.7</v>
      </c>
      <c r="R106" s="1935">
        <f t="shared" si="64"/>
        <v>1.1000000000000001</v>
      </c>
      <c r="S106" s="1935">
        <f t="shared" si="64"/>
        <v>2</v>
      </c>
      <c r="T106" s="1935">
        <f t="shared" si="64"/>
        <v>1.3</v>
      </c>
      <c r="U106" s="1935">
        <f t="shared" si="64"/>
        <v>1.4</v>
      </c>
      <c r="V106" s="1935">
        <f t="shared" si="64"/>
        <v>1.1000000000000001</v>
      </c>
      <c r="W106" s="1935">
        <f t="shared" si="64"/>
        <v>2.7</v>
      </c>
      <c r="X106" s="1935">
        <f t="shared" si="64"/>
        <v>2.6</v>
      </c>
      <c r="Y106" s="1935">
        <f t="shared" si="64"/>
        <v>2.6</v>
      </c>
      <c r="Z106" s="1935">
        <f t="shared" si="64"/>
        <v>3</v>
      </c>
      <c r="AA106" s="1935">
        <f t="shared" si="64"/>
        <v>2.2000000000000002</v>
      </c>
      <c r="AB106" s="1935">
        <f t="shared" si="64"/>
        <v>3.2</v>
      </c>
      <c r="AC106" s="1935">
        <f t="shared" si="64"/>
        <v>3.3</v>
      </c>
      <c r="AD106" s="1935">
        <f t="shared" si="64"/>
        <v>3.5</v>
      </c>
      <c r="AE106" s="1935">
        <f t="shared" si="64"/>
        <v>4.0999999999999996</v>
      </c>
      <c r="AF106" s="1935">
        <f t="shared" si="64"/>
        <v>6.2</v>
      </c>
      <c r="AG106" s="1935">
        <f t="shared" si="64"/>
        <v>4</v>
      </c>
      <c r="AH106" s="1935">
        <f t="shared" si="64"/>
        <v>1.8</v>
      </c>
      <c r="AI106" s="1935">
        <f t="shared" si="64"/>
        <v>8.3000000000000007</v>
      </c>
      <c r="AJ106" s="1935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511">
        <f t="shared" si="64"/>
        <v>3</v>
      </c>
      <c r="AN106" s="2257">
        <f t="shared" si="64"/>
        <v>0.6</v>
      </c>
      <c r="AO106" s="1970" t="s">
        <v>97</v>
      </c>
    </row>
    <row r="107" spans="2:57" ht="12">
      <c r="B107" s="2906"/>
      <c r="C107" s="1998" t="s">
        <v>1402</v>
      </c>
      <c r="D107" s="1932" t="s">
        <v>576</v>
      </c>
      <c r="E107" s="2103"/>
      <c r="F107" s="2104"/>
      <c r="G107" s="2104"/>
      <c r="H107" s="2104"/>
      <c r="I107" s="2104"/>
      <c r="J107" s="2104"/>
      <c r="K107" s="2104"/>
      <c r="L107" s="2104"/>
      <c r="M107" s="2104"/>
      <c r="N107" s="2092">
        <v>468.37509999999997</v>
      </c>
      <c r="O107" s="2105">
        <v>461.63279999999997</v>
      </c>
      <c r="P107" s="2093">
        <v>453.52870000000001</v>
      </c>
      <c r="Q107" s="2093">
        <v>435.01089999999999</v>
      </c>
      <c r="R107" s="2093">
        <v>414.77199999999999</v>
      </c>
      <c r="S107" s="2093">
        <v>401.30560000000003</v>
      </c>
      <c r="T107" s="2093">
        <v>389.428</v>
      </c>
      <c r="U107" s="2093">
        <v>395.56200000000001</v>
      </c>
      <c r="V107" s="2093">
        <v>399.18490000000003</v>
      </c>
      <c r="W107" s="2093">
        <v>404.88729999999998</v>
      </c>
      <c r="X107" s="2093">
        <v>422.24689999999998</v>
      </c>
      <c r="Y107" s="2093">
        <v>416.166</v>
      </c>
      <c r="Z107" s="2093">
        <v>413.78030000000001</v>
      </c>
      <c r="AA107" s="2093">
        <v>417.42399999999998</v>
      </c>
      <c r="AB107" s="2093">
        <v>426.7294</v>
      </c>
      <c r="AC107" s="2093">
        <v>437.36259999999999</v>
      </c>
      <c r="AD107" s="2093">
        <v>451.95600000000002</v>
      </c>
      <c r="AE107" s="2106">
        <v>464.59429999999998</v>
      </c>
      <c r="AF107" s="2106">
        <v>478.54750000000001</v>
      </c>
      <c r="AG107" s="2106">
        <v>489.8304</v>
      </c>
      <c r="AH107" s="2106">
        <v>503.80489999999998</v>
      </c>
      <c r="AI107" s="2106">
        <v>531.10599999999999</v>
      </c>
      <c r="AJ107" s="2002">
        <v>539.06079999999997</v>
      </c>
      <c r="AK107" s="2004">
        <v>554.40250000000003</v>
      </c>
      <c r="AL107" s="2002">
        <v>578.01250000000005</v>
      </c>
      <c r="AM107" s="2004">
        <v>604.95650000000001</v>
      </c>
      <c r="AN107" s="2002">
        <v>616.20299999999997</v>
      </c>
      <c r="AO107" s="1936" t="s">
        <v>1378</v>
      </c>
      <c r="AQ107" s="1625" t="s">
        <v>271</v>
      </c>
    </row>
    <row r="108" spans="2:57" ht="12">
      <c r="B108" s="2907"/>
      <c r="C108" s="2005" t="s">
        <v>1379</v>
      </c>
      <c r="D108" s="1940" t="s">
        <v>577</v>
      </c>
      <c r="E108" s="2097"/>
      <c r="F108" s="1935"/>
      <c r="G108" s="1935"/>
      <c r="H108" s="1935"/>
      <c r="I108" s="1935"/>
      <c r="J108" s="1935"/>
      <c r="K108" s="1935"/>
      <c r="L108" s="1935"/>
      <c r="M108" s="1935"/>
      <c r="N108" s="2101" t="s">
        <v>579</v>
      </c>
      <c r="O108" s="1935">
        <f t="shared" ref="O108:AN108" si="65">ROUND((O107-N107)/N107*100,1)</f>
        <v>-1.4</v>
      </c>
      <c r="P108" s="1935">
        <f t="shared" si="65"/>
        <v>-1.8</v>
      </c>
      <c r="Q108" s="1935">
        <f t="shared" si="65"/>
        <v>-4.0999999999999996</v>
      </c>
      <c r="R108" s="1935">
        <f t="shared" si="65"/>
        <v>-4.7</v>
      </c>
      <c r="S108" s="1935">
        <f t="shared" si="65"/>
        <v>-3.2</v>
      </c>
      <c r="T108" s="1935">
        <f t="shared" si="65"/>
        <v>-3</v>
      </c>
      <c r="U108" s="1935">
        <f t="shared" si="65"/>
        <v>1.6</v>
      </c>
      <c r="V108" s="1935">
        <f t="shared" si="65"/>
        <v>0.9</v>
      </c>
      <c r="W108" s="1935">
        <f t="shared" si="65"/>
        <v>1.4</v>
      </c>
      <c r="X108" s="1935">
        <f t="shared" si="65"/>
        <v>4.3</v>
      </c>
      <c r="Y108" s="1935">
        <f t="shared" si="65"/>
        <v>-1.4</v>
      </c>
      <c r="Z108" s="1935">
        <f t="shared" si="65"/>
        <v>-0.6</v>
      </c>
      <c r="AA108" s="1935">
        <f t="shared" si="65"/>
        <v>0.9</v>
      </c>
      <c r="AB108" s="1935">
        <f t="shared" si="65"/>
        <v>2.2000000000000002</v>
      </c>
      <c r="AC108" s="1935">
        <f t="shared" si="65"/>
        <v>2.5</v>
      </c>
      <c r="AD108" s="1935">
        <f t="shared" si="65"/>
        <v>3.3</v>
      </c>
      <c r="AE108" s="1935">
        <f t="shared" si="65"/>
        <v>2.8</v>
      </c>
      <c r="AF108" s="1935">
        <f t="shared" si="65"/>
        <v>3</v>
      </c>
      <c r="AG108" s="1935">
        <f t="shared" si="65"/>
        <v>2.4</v>
      </c>
      <c r="AH108" s="1935">
        <f t="shared" si="65"/>
        <v>2.9</v>
      </c>
      <c r="AI108" s="1935">
        <f t="shared" si="65"/>
        <v>5.4</v>
      </c>
      <c r="AJ108" s="1935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226">
        <f t="shared" si="65"/>
        <v>1.9</v>
      </c>
      <c r="AO108" s="1977"/>
    </row>
    <row r="109" spans="2:57" ht="13.5" customHeight="1">
      <c r="B109" s="2905" t="s">
        <v>1380</v>
      </c>
      <c r="C109" s="2006" t="s">
        <v>1381</v>
      </c>
      <c r="D109" s="1951" t="s">
        <v>567</v>
      </c>
      <c r="E109" s="2107">
        <v>388829.93456000002</v>
      </c>
      <c r="F109" s="2108">
        <v>418749.91243000003</v>
      </c>
      <c r="G109" s="2108">
        <v>426965.81679999997</v>
      </c>
      <c r="H109" s="2108">
        <v>430528.78613999998</v>
      </c>
      <c r="I109" s="2108">
        <v>396132.43342999998</v>
      </c>
      <c r="J109" s="2108">
        <v>407503.47246999998</v>
      </c>
      <c r="K109" s="2108">
        <v>420694.32010999997</v>
      </c>
      <c r="L109" s="2108">
        <v>460405.85678999999</v>
      </c>
      <c r="M109" s="2108">
        <v>514111.90247999999</v>
      </c>
      <c r="N109" s="2109">
        <v>494493.47288000002</v>
      </c>
      <c r="O109" s="2110">
        <v>485476.47889000003</v>
      </c>
      <c r="P109" s="2110">
        <v>520452.40651</v>
      </c>
      <c r="Q109" s="2110">
        <v>485927.92468</v>
      </c>
      <c r="R109" s="2110">
        <v>527271.07345000003</v>
      </c>
      <c r="S109" s="2110">
        <v>560602.93078000005</v>
      </c>
      <c r="T109" s="2110">
        <v>617194.14731000003</v>
      </c>
      <c r="U109" s="2110">
        <v>682901.57103999995</v>
      </c>
      <c r="V109" s="2110">
        <v>774605.85438000003</v>
      </c>
      <c r="W109" s="2110">
        <v>851133.81290000002</v>
      </c>
      <c r="X109" s="2110">
        <v>711455.93489999999</v>
      </c>
      <c r="Y109" s="2109">
        <v>590078.78981999995</v>
      </c>
      <c r="Z109" s="2109">
        <v>677888.37682999996</v>
      </c>
      <c r="AA109" s="2109">
        <v>652884.86575999996</v>
      </c>
      <c r="AB109" s="2111">
        <v>639399.81096999999</v>
      </c>
      <c r="AC109" s="2111">
        <v>708564.64251000003</v>
      </c>
      <c r="AD109" s="2112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5">
        <v>858736.95</v>
      </c>
      <c r="AL109" s="1875">
        <v>992261.91</v>
      </c>
      <c r="AM109" s="1875">
        <v>1090453.82</v>
      </c>
      <c r="AN109" s="2239">
        <v>1141562.83</v>
      </c>
      <c r="AO109" s="1936" t="s">
        <v>1069</v>
      </c>
      <c r="AQ109" s="1625" t="s">
        <v>1404</v>
      </c>
      <c r="AR109" s="1625" t="s">
        <v>271</v>
      </c>
    </row>
    <row r="110" spans="2:57" ht="12">
      <c r="B110" s="2906"/>
      <c r="C110" s="2006"/>
      <c r="D110" s="1961" t="s">
        <v>577</v>
      </c>
      <c r="E110" s="2097" t="s">
        <v>579</v>
      </c>
      <c r="F110" s="1935">
        <f t="shared" ref="F110:AN110" si="66">ROUND((F109-E109)/E109*100,1)</f>
        <v>7.7</v>
      </c>
      <c r="G110" s="1935">
        <f t="shared" si="66"/>
        <v>2</v>
      </c>
      <c r="H110" s="1935">
        <f t="shared" si="66"/>
        <v>0.8</v>
      </c>
      <c r="I110" s="1935">
        <f t="shared" si="66"/>
        <v>-8</v>
      </c>
      <c r="J110" s="1935">
        <f t="shared" si="66"/>
        <v>2.9</v>
      </c>
      <c r="K110" s="1935">
        <f t="shared" si="66"/>
        <v>3.2</v>
      </c>
      <c r="L110" s="1935">
        <f t="shared" si="66"/>
        <v>9.4</v>
      </c>
      <c r="M110" s="1935">
        <f t="shared" si="66"/>
        <v>11.7</v>
      </c>
      <c r="N110" s="1935">
        <f t="shared" si="66"/>
        <v>-3.8</v>
      </c>
      <c r="O110" s="1935">
        <f t="shared" si="66"/>
        <v>-1.8</v>
      </c>
      <c r="P110" s="1935">
        <f t="shared" si="66"/>
        <v>7.2</v>
      </c>
      <c r="Q110" s="1935">
        <f t="shared" si="66"/>
        <v>-6.6</v>
      </c>
      <c r="R110" s="1935">
        <f t="shared" si="66"/>
        <v>8.5</v>
      </c>
      <c r="S110" s="1935">
        <f t="shared" si="66"/>
        <v>6.3</v>
      </c>
      <c r="T110" s="1935">
        <f t="shared" si="66"/>
        <v>10.1</v>
      </c>
      <c r="U110" s="1935">
        <f t="shared" si="66"/>
        <v>10.6</v>
      </c>
      <c r="V110" s="1935">
        <f t="shared" si="66"/>
        <v>13.4</v>
      </c>
      <c r="W110" s="1935">
        <f t="shared" si="66"/>
        <v>9.9</v>
      </c>
      <c r="X110" s="1935">
        <f t="shared" si="66"/>
        <v>-16.399999999999999</v>
      </c>
      <c r="Y110" s="1935">
        <f t="shared" si="66"/>
        <v>-17.100000000000001</v>
      </c>
      <c r="Z110" s="1935">
        <f t="shared" si="66"/>
        <v>14.9</v>
      </c>
      <c r="AA110" s="1935">
        <f t="shared" si="66"/>
        <v>-3.7</v>
      </c>
      <c r="AB110" s="1935">
        <f t="shared" si="66"/>
        <v>-2.1</v>
      </c>
      <c r="AC110" s="1935">
        <f t="shared" si="66"/>
        <v>10.8</v>
      </c>
      <c r="AD110" s="1935">
        <f t="shared" si="66"/>
        <v>5.4</v>
      </c>
      <c r="AE110" s="1935">
        <f t="shared" si="66"/>
        <v>-0.7</v>
      </c>
      <c r="AF110" s="1935">
        <f t="shared" si="66"/>
        <v>-3.5</v>
      </c>
      <c r="AG110" s="1935">
        <f t="shared" si="66"/>
        <v>10.8</v>
      </c>
      <c r="AH110" s="1935">
        <f t="shared" si="66"/>
        <v>1.9</v>
      </c>
      <c r="AI110" s="1935">
        <f t="shared" si="66"/>
        <v>-6</v>
      </c>
      <c r="AJ110" s="1935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9.9</v>
      </c>
      <c r="AN110" s="1226">
        <f t="shared" si="66"/>
        <v>4.7</v>
      </c>
      <c r="AO110" s="1970" t="s">
        <v>97</v>
      </c>
    </row>
    <row r="111" spans="2:57" ht="12">
      <c r="B111" s="2906"/>
      <c r="C111" s="2006" t="s">
        <v>1384</v>
      </c>
      <c r="D111" s="1974" t="s">
        <v>567</v>
      </c>
      <c r="E111" s="2113">
        <v>304041.71468999999</v>
      </c>
      <c r="F111" s="2108">
        <v>341711.37098000001</v>
      </c>
      <c r="G111" s="2108">
        <v>309704.19633000001</v>
      </c>
      <c r="H111" s="2108">
        <v>292250.46503999998</v>
      </c>
      <c r="I111" s="2108">
        <v>264499.17444999999</v>
      </c>
      <c r="J111" s="2108">
        <v>289888.14347000001</v>
      </c>
      <c r="K111" s="2108">
        <v>329529.56131999998</v>
      </c>
      <c r="L111" s="2114">
        <v>396716.61069</v>
      </c>
      <c r="M111" s="2108">
        <v>399614.67070999998</v>
      </c>
      <c r="N111" s="2109">
        <v>353937.50968999998</v>
      </c>
      <c r="O111" s="2110">
        <v>364516.15688999998</v>
      </c>
      <c r="P111" s="2109">
        <v>424493.70013999997</v>
      </c>
      <c r="Q111" s="2109">
        <v>415090.70870000002</v>
      </c>
      <c r="R111" s="2109">
        <v>430671.01678000001</v>
      </c>
      <c r="S111" s="2109">
        <v>448551.80763</v>
      </c>
      <c r="T111" s="2109">
        <v>503857.81365000003</v>
      </c>
      <c r="U111" s="2109">
        <v>605112.91697999998</v>
      </c>
      <c r="V111" s="2115">
        <v>684473.46</v>
      </c>
      <c r="W111" s="2115">
        <v>749580.73</v>
      </c>
      <c r="X111" s="2115">
        <v>719104.42</v>
      </c>
      <c r="Y111" s="2115">
        <v>538208.52</v>
      </c>
      <c r="Z111" s="2115">
        <v>624130.55000000005</v>
      </c>
      <c r="AA111" s="2115">
        <v>697105.74401999998</v>
      </c>
      <c r="AB111" s="2116">
        <v>720977.64942000003</v>
      </c>
      <c r="AC111" s="2116">
        <v>846128.56114000001</v>
      </c>
      <c r="AD111" s="2116">
        <v>837947.84328999999</v>
      </c>
      <c r="AE111" s="1874">
        <v>752203.67984999996</v>
      </c>
      <c r="AF111" s="1874">
        <v>675488.04</v>
      </c>
      <c r="AG111" s="1874">
        <v>768104.76</v>
      </c>
      <c r="AH111" s="1874">
        <v>823189.69</v>
      </c>
      <c r="AI111" s="1874">
        <v>771724.27</v>
      </c>
      <c r="AJ111" s="1875">
        <v>684868.46</v>
      </c>
      <c r="AK111" s="1875">
        <v>914603.41</v>
      </c>
      <c r="AL111" s="1875">
        <v>1209808.1100000001</v>
      </c>
      <c r="AM111" s="1875">
        <v>1029023.99</v>
      </c>
      <c r="AN111" s="1875">
        <v>1089345.98</v>
      </c>
      <c r="AO111" s="1936" t="s">
        <v>97</v>
      </c>
    </row>
    <row r="112" spans="2:57" ht="12.5" thickBot="1">
      <c r="B112" s="2908"/>
      <c r="C112" s="2007"/>
      <c r="D112" s="2008" t="s">
        <v>577</v>
      </c>
      <c r="E112" s="2117" t="s">
        <v>579</v>
      </c>
      <c r="F112" s="2009">
        <f t="shared" ref="F112:AN112" si="67">ROUND((F111-E111)/E111*100,1)</f>
        <v>12.4</v>
      </c>
      <c r="G112" s="2009">
        <f t="shared" si="67"/>
        <v>-9.4</v>
      </c>
      <c r="H112" s="2009">
        <f t="shared" si="67"/>
        <v>-5.6</v>
      </c>
      <c r="I112" s="2009">
        <f t="shared" si="67"/>
        <v>-9.5</v>
      </c>
      <c r="J112" s="2009">
        <f t="shared" si="67"/>
        <v>9.6</v>
      </c>
      <c r="K112" s="2009">
        <f t="shared" si="67"/>
        <v>13.7</v>
      </c>
      <c r="L112" s="2009">
        <f t="shared" si="67"/>
        <v>20.399999999999999</v>
      </c>
      <c r="M112" s="2009">
        <f t="shared" si="67"/>
        <v>0.7</v>
      </c>
      <c r="N112" s="2009">
        <f t="shared" si="67"/>
        <v>-11.4</v>
      </c>
      <c r="O112" s="2009">
        <f t="shared" si="67"/>
        <v>3</v>
      </c>
      <c r="P112" s="2009">
        <f t="shared" si="67"/>
        <v>16.5</v>
      </c>
      <c r="Q112" s="2009">
        <f t="shared" si="67"/>
        <v>-2.2000000000000002</v>
      </c>
      <c r="R112" s="2009">
        <f t="shared" si="67"/>
        <v>3.8</v>
      </c>
      <c r="S112" s="2009">
        <f t="shared" si="67"/>
        <v>4.2</v>
      </c>
      <c r="T112" s="2009">
        <f t="shared" si="67"/>
        <v>12.3</v>
      </c>
      <c r="U112" s="2009">
        <f t="shared" si="67"/>
        <v>20.100000000000001</v>
      </c>
      <c r="V112" s="2009">
        <f t="shared" si="67"/>
        <v>13.1</v>
      </c>
      <c r="W112" s="2009">
        <f t="shared" si="67"/>
        <v>9.5</v>
      </c>
      <c r="X112" s="2009">
        <f t="shared" si="67"/>
        <v>-4.0999999999999996</v>
      </c>
      <c r="Y112" s="2009">
        <f t="shared" si="67"/>
        <v>-25.2</v>
      </c>
      <c r="Z112" s="2009">
        <f t="shared" si="67"/>
        <v>16</v>
      </c>
      <c r="AA112" s="2009">
        <f t="shared" si="67"/>
        <v>11.7</v>
      </c>
      <c r="AB112" s="2009">
        <f t="shared" si="67"/>
        <v>3.4</v>
      </c>
      <c r="AC112" s="2009">
        <f t="shared" si="67"/>
        <v>17.399999999999999</v>
      </c>
      <c r="AD112" s="2009">
        <f t="shared" si="67"/>
        <v>-1</v>
      </c>
      <c r="AE112" s="2009">
        <f t="shared" si="67"/>
        <v>-10.199999999999999</v>
      </c>
      <c r="AF112" s="2009">
        <f t="shared" si="67"/>
        <v>-10.199999999999999</v>
      </c>
      <c r="AG112" s="2118">
        <f t="shared" si="67"/>
        <v>13.7</v>
      </c>
      <c r="AH112" s="2118">
        <f t="shared" si="67"/>
        <v>7.2</v>
      </c>
      <c r="AI112" s="2119">
        <f t="shared" si="67"/>
        <v>-6.3</v>
      </c>
      <c r="AJ112" s="2119">
        <f t="shared" si="67"/>
        <v>-11.3</v>
      </c>
      <c r="AK112" s="2120">
        <f t="shared" si="67"/>
        <v>33.5</v>
      </c>
      <c r="AL112" s="2120">
        <f t="shared" si="67"/>
        <v>32.299999999999997</v>
      </c>
      <c r="AM112" s="2120">
        <f t="shared" si="67"/>
        <v>-14.9</v>
      </c>
      <c r="AN112" s="2120">
        <f t="shared" si="67"/>
        <v>5.9</v>
      </c>
      <c r="AO112" s="2010" t="s">
        <v>97</v>
      </c>
    </row>
    <row r="113" spans="2:43" ht="12.5">
      <c r="B113" s="1347"/>
      <c r="E113" s="2122"/>
      <c r="F113" s="2122"/>
      <c r="G113" s="2122"/>
      <c r="H113" s="2122"/>
      <c r="I113" s="2122"/>
      <c r="J113" s="2122"/>
      <c r="K113" s="2122"/>
      <c r="L113" s="2122"/>
      <c r="M113" s="2122"/>
      <c r="N113" s="2122"/>
      <c r="O113" s="2122"/>
      <c r="P113" s="2122"/>
      <c r="Q113" s="2122"/>
      <c r="R113" s="2122"/>
      <c r="S113" s="2122"/>
      <c r="T113" s="2122"/>
      <c r="U113" s="2122"/>
      <c r="V113" s="2122"/>
      <c r="W113" s="2122"/>
      <c r="X113" s="2122"/>
      <c r="Y113" s="2122"/>
      <c r="Z113" s="2122"/>
      <c r="AA113" s="2122"/>
      <c r="AB113" s="2122"/>
      <c r="AC113" s="2122"/>
      <c r="AD113" s="2122"/>
      <c r="AE113" s="2122"/>
      <c r="AF113" s="2122"/>
      <c r="AG113" s="2122"/>
      <c r="AH113" s="2122"/>
      <c r="AI113" s="2122"/>
      <c r="AJ113" s="2122"/>
      <c r="AK113" s="2122"/>
      <c r="AL113" s="2122"/>
      <c r="AM113" s="2122"/>
      <c r="AN113" s="2122"/>
    </row>
    <row r="114" spans="2:43">
      <c r="D114" s="2123"/>
      <c r="E114" s="1625"/>
      <c r="AE114" s="1625"/>
      <c r="AF114" s="1625"/>
      <c r="AG114" s="1625"/>
      <c r="AH114" s="1625"/>
      <c r="AO114" s="1625" t="s">
        <v>271</v>
      </c>
    </row>
    <row r="115" spans="2:43">
      <c r="AH115" s="1349"/>
      <c r="AI115" s="2124"/>
      <c r="AJ115" s="2124"/>
      <c r="AK115" s="2124"/>
      <c r="AL115" s="2124"/>
      <c r="AM115" s="2124"/>
      <c r="AN115" s="2706"/>
    </row>
    <row r="116" spans="2:43">
      <c r="B116" s="327" t="s">
        <v>1405</v>
      </c>
      <c r="C116" s="327"/>
      <c r="D116" s="1363" t="s">
        <v>581</v>
      </c>
      <c r="E116" s="2125">
        <v>18145119</v>
      </c>
      <c r="F116" s="2125">
        <v>19588676</v>
      </c>
      <c r="G116" s="2125">
        <v>20694461</v>
      </c>
      <c r="H116" s="2125">
        <v>21037720</v>
      </c>
      <c r="I116" s="2125">
        <v>21577040</v>
      </c>
      <c r="J116" s="2125">
        <v>21157180</v>
      </c>
      <c r="K116" s="2125">
        <v>22368221</v>
      </c>
      <c r="L116" s="2125">
        <v>21890586</v>
      </c>
      <c r="M116" s="2125">
        <v>21613981</v>
      </c>
      <c r="N116" s="2125">
        <v>21051526</v>
      </c>
      <c r="O116" s="2125">
        <v>20508313</v>
      </c>
      <c r="P116" s="2125">
        <v>20699876</v>
      </c>
      <c r="Q116" s="2125">
        <v>20263967</v>
      </c>
      <c r="R116" s="2125">
        <v>19975743</v>
      </c>
      <c r="S116" s="2125">
        <v>19793032.999999996</v>
      </c>
      <c r="T116" s="2125">
        <v>20010093</v>
      </c>
      <c r="U116" s="2125">
        <v>20020257</v>
      </c>
      <c r="V116" s="2125">
        <v>20684631</v>
      </c>
      <c r="W116" s="2125">
        <v>20640541</v>
      </c>
      <c r="X116" s="2125">
        <v>20204930</v>
      </c>
      <c r="Y116" s="2125">
        <v>18779914</v>
      </c>
      <c r="Z116" s="2125">
        <v>19645069</v>
      </c>
      <c r="AA116" s="2125">
        <v>19413328</v>
      </c>
      <c r="AB116" s="2125">
        <v>19566104</v>
      </c>
      <c r="AC116" s="2125">
        <v>19829286</v>
      </c>
      <c r="AD116" s="2125">
        <v>20308832</v>
      </c>
      <c r="AE116" s="2125">
        <v>20844444</v>
      </c>
      <c r="AF116" s="2125">
        <v>20892593</v>
      </c>
      <c r="AG116" s="2125">
        <v>21268038</v>
      </c>
      <c r="AH116" s="2125">
        <v>21177777</v>
      </c>
      <c r="AI116" s="2126">
        <v>21153253</v>
      </c>
      <c r="AJ116" s="2126">
        <v>20710230</v>
      </c>
      <c r="AK116" s="2126"/>
      <c r="AL116" s="2126"/>
      <c r="AM116" s="2126"/>
      <c r="AN116" s="2134"/>
      <c r="AO116" s="327" t="s">
        <v>1133</v>
      </c>
    </row>
    <row r="117" spans="2:43">
      <c r="B117" s="327"/>
      <c r="C117" s="327"/>
      <c r="D117" s="2127" t="s">
        <v>1152</v>
      </c>
      <c r="E117" s="2128"/>
      <c r="F117" s="2128"/>
      <c r="G117" s="2128"/>
      <c r="H117" s="2128"/>
      <c r="I117" s="2128"/>
      <c r="J117" s="2128"/>
      <c r="K117" s="2128"/>
      <c r="L117" s="2128"/>
      <c r="M117" s="2128"/>
      <c r="N117" s="2128"/>
      <c r="O117" s="2128"/>
      <c r="P117" s="2128"/>
      <c r="Q117" s="2128"/>
      <c r="R117" s="2128"/>
      <c r="S117" s="2128"/>
      <c r="T117" s="2128"/>
      <c r="U117" s="2128"/>
      <c r="V117" s="2129">
        <v>20759498</v>
      </c>
      <c r="W117" s="2129">
        <v>21335063</v>
      </c>
      <c r="X117" s="2129">
        <v>20974175</v>
      </c>
      <c r="Y117" s="2129">
        <v>19501270</v>
      </c>
      <c r="Z117" s="2129">
        <v>20556384</v>
      </c>
      <c r="AA117" s="2130">
        <v>20028021</v>
      </c>
      <c r="AB117" s="2130">
        <v>19918740</v>
      </c>
      <c r="AC117" s="2130">
        <v>20575401</v>
      </c>
      <c r="AD117" s="2130">
        <v>20739112</v>
      </c>
      <c r="AE117" s="2130">
        <v>21731105</v>
      </c>
      <c r="AF117" s="2130">
        <v>21926254</v>
      </c>
      <c r="AG117" s="2130">
        <v>22228604</v>
      </c>
      <c r="AH117" s="2130">
        <v>22209424</v>
      </c>
      <c r="AI117" s="2130">
        <v>22420143</v>
      </c>
      <c r="AJ117" s="2130">
        <v>21940129</v>
      </c>
      <c r="AK117" s="2130">
        <v>22632376</v>
      </c>
      <c r="AL117" s="2532">
        <v>23462648</v>
      </c>
      <c r="AM117" s="2532">
        <v>24468071</v>
      </c>
      <c r="AN117" s="2707">
        <v>25074096</v>
      </c>
      <c r="AO117" s="327" t="s">
        <v>271</v>
      </c>
      <c r="AQ117" s="1823" t="s">
        <v>1473</v>
      </c>
    </row>
    <row r="118" spans="2:43">
      <c r="B118" s="327"/>
      <c r="C118" s="327"/>
      <c r="D118" s="1363" t="s">
        <v>1406</v>
      </c>
      <c r="E118" s="2125">
        <v>17572636</v>
      </c>
      <c r="F118" s="2125">
        <v>17946261</v>
      </c>
      <c r="G118" s="2125">
        <v>17835226</v>
      </c>
      <c r="H118" s="2125">
        <v>17478229</v>
      </c>
      <c r="I118" s="2125">
        <v>17724674</v>
      </c>
      <c r="J118" s="2125">
        <v>17393384</v>
      </c>
      <c r="K118" s="2125">
        <v>18628680</v>
      </c>
      <c r="L118" s="2125">
        <v>19171661</v>
      </c>
      <c r="M118" s="2125">
        <v>18544523</v>
      </c>
      <c r="N118" s="2125">
        <v>17895900</v>
      </c>
      <c r="O118" s="2125">
        <v>17804753</v>
      </c>
      <c r="P118" s="2125">
        <v>18313434</v>
      </c>
      <c r="Q118" s="2125">
        <v>18576082.000000004</v>
      </c>
      <c r="R118" s="2125">
        <v>18606033</v>
      </c>
      <c r="S118" s="2125">
        <v>18549049.000000004</v>
      </c>
      <c r="T118" s="2125">
        <v>19012293</v>
      </c>
      <c r="U118" s="2125">
        <v>19187464</v>
      </c>
      <c r="V118" s="2125">
        <v>19794394</v>
      </c>
      <c r="W118" s="2125">
        <v>19894538</v>
      </c>
      <c r="X118" s="2125">
        <v>19545878</v>
      </c>
      <c r="Y118" s="2125">
        <v>18199428</v>
      </c>
      <c r="Z118" s="2125">
        <v>19374567</v>
      </c>
      <c r="AA118" s="2125">
        <v>19401843</v>
      </c>
      <c r="AB118" s="2125">
        <v>19586790</v>
      </c>
      <c r="AC118" s="2125">
        <v>19884305</v>
      </c>
      <c r="AD118" s="2125">
        <v>19957783</v>
      </c>
      <c r="AE118" s="2125">
        <v>20187128</v>
      </c>
      <c r="AF118" s="2125">
        <v>20264865</v>
      </c>
      <c r="AG118" s="2125">
        <v>20710708</v>
      </c>
      <c r="AH118" s="2125">
        <v>20620092</v>
      </c>
      <c r="AI118" s="2126">
        <v>20493016</v>
      </c>
      <c r="AJ118" s="2126">
        <v>19958837</v>
      </c>
      <c r="AK118" s="2131"/>
      <c r="AL118" s="2131"/>
      <c r="AM118" s="2131"/>
      <c r="AN118" s="2131"/>
      <c r="AO118" s="327"/>
    </row>
    <row r="119" spans="2:43">
      <c r="B119" s="327"/>
      <c r="C119" s="327"/>
      <c r="D119" s="1585" t="s">
        <v>1152</v>
      </c>
      <c r="E119" s="2132"/>
      <c r="F119" s="2132"/>
      <c r="G119" s="2132"/>
      <c r="H119" s="2132"/>
      <c r="I119" s="2132"/>
      <c r="J119" s="2132"/>
      <c r="K119" s="2132"/>
      <c r="L119" s="2132"/>
      <c r="M119" s="2132"/>
      <c r="N119" s="2132"/>
      <c r="O119" s="2132"/>
      <c r="P119" s="2132"/>
      <c r="Q119" s="2132"/>
      <c r="R119" s="2132"/>
      <c r="S119" s="2132"/>
      <c r="T119" s="2132"/>
      <c r="U119" s="2132"/>
      <c r="V119" s="2133">
        <v>20511586</v>
      </c>
      <c r="W119" s="2133">
        <v>21202941</v>
      </c>
      <c r="X119" s="2133">
        <v>20880876</v>
      </c>
      <c r="Y119" s="2133">
        <v>19521749</v>
      </c>
      <c r="Z119" s="2133">
        <v>20933634</v>
      </c>
      <c r="AA119" s="2134">
        <v>20672740</v>
      </c>
      <c r="AB119" s="2134">
        <v>20631376</v>
      </c>
      <c r="AC119" s="2134">
        <v>21342022</v>
      </c>
      <c r="AD119" s="2134">
        <v>21089067</v>
      </c>
      <c r="AE119" s="2134">
        <v>21748084</v>
      </c>
      <c r="AF119" s="2134">
        <v>21895795</v>
      </c>
      <c r="AG119" s="2134">
        <v>22228525</v>
      </c>
      <c r="AH119" s="2134">
        <v>22207831</v>
      </c>
      <c r="AI119" s="2134">
        <v>22317043</v>
      </c>
      <c r="AJ119" s="2134">
        <v>21610179</v>
      </c>
      <c r="AK119" s="2131">
        <v>22368624</v>
      </c>
      <c r="AL119" s="2533">
        <v>23058823</v>
      </c>
      <c r="AM119" s="2533">
        <v>23144390</v>
      </c>
      <c r="AN119" s="2533">
        <v>23211221</v>
      </c>
      <c r="AO119" s="327" t="s">
        <v>1133</v>
      </c>
      <c r="AQ119" s="1823" t="str">
        <f>AQ117</f>
        <v>2025_4-6</v>
      </c>
    </row>
    <row r="120" spans="2:43">
      <c r="B120" s="327"/>
      <c r="D120" s="1344" t="s">
        <v>1407</v>
      </c>
      <c r="E120" s="2132">
        <f>E121*F120/F121</f>
        <v>17162178.462303054</v>
      </c>
      <c r="F120" s="2132">
        <v>18807682</v>
      </c>
      <c r="G120" s="2132">
        <v>19208538</v>
      </c>
      <c r="H120" s="2132">
        <v>19086226</v>
      </c>
      <c r="I120" s="2132">
        <v>19461692</v>
      </c>
      <c r="J120" s="2132">
        <v>19097936</v>
      </c>
      <c r="K120" s="2132">
        <v>20323890</v>
      </c>
      <c r="L120" s="2132">
        <v>20839596</v>
      </c>
      <c r="M120" s="2132">
        <v>20306253</v>
      </c>
      <c r="N120" s="2132">
        <v>19488635</v>
      </c>
      <c r="O120" s="2132">
        <v>19122305</v>
      </c>
      <c r="P120" s="2132">
        <v>19430553</v>
      </c>
      <c r="Q120" s="2132">
        <v>18954158</v>
      </c>
      <c r="R120" s="2132">
        <v>19034447</v>
      </c>
      <c r="S120" s="2132">
        <v>19005872</v>
      </c>
      <c r="T120" s="2132">
        <v>19445562</v>
      </c>
      <c r="U120" s="2132">
        <v>19689827</v>
      </c>
      <c r="V120" s="2132">
        <v>20453160.000000004</v>
      </c>
      <c r="W120" s="2132">
        <v>20261692.000000004</v>
      </c>
      <c r="X120" s="2132">
        <v>19633096</v>
      </c>
      <c r="Y120" s="2132">
        <v>19141743</v>
      </c>
      <c r="Z120" s="2132">
        <v>20707566</v>
      </c>
      <c r="AA120" s="2132">
        <v>20695150</v>
      </c>
      <c r="AB120" s="2132">
        <v>20520582</v>
      </c>
      <c r="AC120" s="2132">
        <v>21257039</v>
      </c>
      <c r="AD120" s="2132">
        <v>21629544.000000004</v>
      </c>
      <c r="AE120" s="2132"/>
      <c r="AF120" s="2132"/>
      <c r="AG120" s="1364"/>
      <c r="AH120" s="1625"/>
    </row>
    <row r="121" spans="2:43">
      <c r="B121" s="327"/>
      <c r="C121" s="327"/>
      <c r="D121" s="1618" t="s">
        <v>1408</v>
      </c>
      <c r="E121" s="2128">
        <v>17917839</v>
      </c>
      <c r="F121" s="2128">
        <v>19635795</v>
      </c>
      <c r="G121" s="1618"/>
      <c r="H121" s="1618"/>
      <c r="I121" s="1618"/>
      <c r="J121" s="2136"/>
      <c r="K121" s="1618"/>
      <c r="L121" s="1618"/>
      <c r="M121" s="1618"/>
      <c r="N121" s="1618"/>
      <c r="O121" s="1618"/>
      <c r="P121" s="1618"/>
      <c r="Q121" s="2137"/>
      <c r="R121" s="2137"/>
      <c r="S121" s="2137"/>
      <c r="T121" s="2137"/>
      <c r="U121" s="2137"/>
      <c r="V121" s="2137"/>
      <c r="W121" s="2138"/>
      <c r="X121" s="2138"/>
      <c r="Y121" s="2138"/>
      <c r="Z121" s="2138"/>
      <c r="AA121" s="2138"/>
      <c r="AB121" s="2138"/>
      <c r="AC121" s="2138"/>
      <c r="AD121" s="2138"/>
      <c r="AE121" s="2138"/>
      <c r="AF121" s="2138"/>
      <c r="AG121" s="2139"/>
      <c r="AH121" s="2140"/>
      <c r="AI121" s="2141"/>
      <c r="AJ121" s="2141"/>
      <c r="AK121" s="2121"/>
      <c r="AL121" s="2121"/>
      <c r="AM121" s="2121"/>
      <c r="AN121" s="2121"/>
    </row>
    <row r="122" spans="2:43">
      <c r="B122" s="327"/>
      <c r="C122" s="327"/>
      <c r="D122" s="1349"/>
      <c r="E122" s="1349"/>
      <c r="F122" s="2038"/>
      <c r="J122" s="2142"/>
      <c r="K122" s="2142"/>
      <c r="L122" s="2142"/>
      <c r="M122" s="2142"/>
      <c r="N122" s="2142"/>
      <c r="O122" s="2142"/>
      <c r="P122" s="2142"/>
      <c r="Q122" s="2143"/>
      <c r="R122" s="2143"/>
      <c r="S122" s="2143"/>
      <c r="T122" s="2143"/>
      <c r="U122" s="2143"/>
      <c r="V122" s="2143"/>
      <c r="W122" s="2143"/>
      <c r="X122" s="2143"/>
      <c r="Y122" s="2143"/>
      <c r="Z122" s="2143"/>
      <c r="AA122" s="2143"/>
      <c r="AB122" s="2143"/>
      <c r="AC122" s="2143"/>
      <c r="AD122" s="2143"/>
      <c r="AE122" s="2143"/>
      <c r="AF122" s="2143"/>
      <c r="AG122" s="2143"/>
      <c r="AH122" s="2144"/>
      <c r="AI122" s="2121"/>
      <c r="AJ122" s="2121"/>
      <c r="AK122" s="2145"/>
      <c r="AL122" s="2145"/>
      <c r="AM122" s="2258"/>
      <c r="AN122" s="2121"/>
    </row>
    <row r="123" spans="2:43" ht="12">
      <c r="B123" s="1613" t="s">
        <v>1409</v>
      </c>
      <c r="C123" s="1613"/>
      <c r="D123" s="1607" t="s">
        <v>1437</v>
      </c>
      <c r="E123" s="2240">
        <v>105.7</v>
      </c>
      <c r="F123" s="2241">
        <v>108.8</v>
      </c>
      <c r="G123" s="2241">
        <v>106</v>
      </c>
      <c r="H123" s="2241">
        <v>98.1</v>
      </c>
      <c r="I123" s="2241">
        <v>94.6</v>
      </c>
      <c r="J123" s="2241">
        <v>93.2</v>
      </c>
      <c r="K123" s="2241">
        <v>95.4</v>
      </c>
      <c r="L123" s="2241">
        <v>100.9</v>
      </c>
      <c r="M123" s="2241">
        <v>106.6</v>
      </c>
      <c r="N123" s="2241">
        <v>99.5</v>
      </c>
      <c r="O123" s="2241">
        <v>99.7</v>
      </c>
      <c r="P123" s="2241">
        <v>101.1</v>
      </c>
      <c r="Q123" s="2241">
        <v>91.7</v>
      </c>
      <c r="R123" s="2241">
        <v>97.6</v>
      </c>
      <c r="S123" s="2241">
        <v>107.1</v>
      </c>
      <c r="T123" s="2241">
        <v>113.9</v>
      </c>
      <c r="U123" s="2241">
        <v>122</v>
      </c>
      <c r="V123" s="2241">
        <v>133.69999999999999</v>
      </c>
      <c r="W123" s="2241">
        <v>132.9</v>
      </c>
      <c r="X123" s="2241">
        <v>119.1</v>
      </c>
      <c r="Y123" s="2241">
        <v>105.4</v>
      </c>
      <c r="Z123" s="2241">
        <v>118.2</v>
      </c>
      <c r="AA123" s="2241">
        <v>121.4</v>
      </c>
      <c r="AB123" s="2241">
        <v>113.1</v>
      </c>
      <c r="AC123" s="2241">
        <v>113.6</v>
      </c>
      <c r="AD123" s="2241">
        <v>112.7</v>
      </c>
      <c r="AE123" s="2241">
        <v>110.7</v>
      </c>
      <c r="AF123" s="2241">
        <v>110.8</v>
      </c>
      <c r="AG123" s="2241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  <c r="AN123" s="1610"/>
    </row>
    <row r="124" spans="2:43" ht="12">
      <c r="C124" s="1625" t="s">
        <v>1411</v>
      </c>
      <c r="D124" s="1589" t="s">
        <v>1410</v>
      </c>
      <c r="E124" s="2151">
        <f>ROUND(ROUND(ROUND(E127*0.946375,1)*1.10231,1)*1.018809,1)</f>
        <v>110</v>
      </c>
      <c r="F124" s="2151">
        <f t="shared" ref="F124:R124" si="68">ROUND(ROUND(ROUND(F127*0.946375,1)*1.10231,1)*1.018809,1)</f>
        <v>113.3</v>
      </c>
      <c r="G124" s="2151">
        <f t="shared" si="68"/>
        <v>110.4</v>
      </c>
      <c r="H124" s="2151">
        <f t="shared" si="68"/>
        <v>102.2</v>
      </c>
      <c r="I124" s="2151">
        <f t="shared" si="68"/>
        <v>98.6</v>
      </c>
      <c r="J124" s="2151">
        <f t="shared" si="68"/>
        <v>97.1</v>
      </c>
      <c r="K124" s="2151">
        <f t="shared" si="68"/>
        <v>99.5</v>
      </c>
      <c r="L124" s="2151">
        <f t="shared" si="68"/>
        <v>105.2</v>
      </c>
      <c r="M124" s="2151">
        <f t="shared" si="68"/>
        <v>111.2</v>
      </c>
      <c r="N124" s="2151">
        <f t="shared" si="68"/>
        <v>103.8</v>
      </c>
      <c r="O124" s="2151">
        <f t="shared" si="68"/>
        <v>104</v>
      </c>
      <c r="P124" s="2151">
        <f t="shared" si="68"/>
        <v>105.3</v>
      </c>
      <c r="Q124" s="2151">
        <f t="shared" si="68"/>
        <v>95.7</v>
      </c>
      <c r="R124" s="2151">
        <f t="shared" si="68"/>
        <v>101.9</v>
      </c>
      <c r="S124" s="2151">
        <f>ROUND(ROUND(S126*1.10231,1)*1.018809,1)</f>
        <v>107.4</v>
      </c>
      <c r="T124" s="2151">
        <f t="shared" ref="T124:W124" si="69">ROUND(ROUND(T126*1.10231,1)*1.018809,1)</f>
        <v>110.2</v>
      </c>
      <c r="U124" s="2151">
        <f t="shared" si="69"/>
        <v>114.3</v>
      </c>
      <c r="V124" s="2151">
        <f t="shared" si="69"/>
        <v>124</v>
      </c>
      <c r="W124" s="2151">
        <f t="shared" si="69"/>
        <v>120.3</v>
      </c>
      <c r="X124" s="2151">
        <f>ROUND(X125*1.018809,1)</f>
        <v>105.1</v>
      </c>
      <c r="Y124" s="2151">
        <f>ROUND(Y125*1.018809,1)</f>
        <v>93</v>
      </c>
      <c r="Z124" s="2151">
        <f t="shared" ref="Z124:AB124" si="70">ROUND(Z125*1.018809,1)</f>
        <v>104.3</v>
      </c>
      <c r="AA124" s="2151">
        <f t="shared" si="70"/>
        <v>107.2</v>
      </c>
      <c r="AB124" s="2151">
        <f t="shared" si="70"/>
        <v>99.8</v>
      </c>
      <c r="AC124" s="2242">
        <v>102</v>
      </c>
      <c r="AD124" s="2242">
        <v>101.2</v>
      </c>
      <c r="AE124" s="2243">
        <v>99.4</v>
      </c>
      <c r="AF124" s="2243">
        <v>99.5</v>
      </c>
      <c r="AG124" s="2243">
        <v>103.2</v>
      </c>
      <c r="AH124" s="2243">
        <v>104</v>
      </c>
      <c r="AI124" s="2242">
        <v>103.6</v>
      </c>
      <c r="AJ124" s="2242">
        <v>93.1</v>
      </c>
      <c r="AK124" s="2242">
        <v>93.7</v>
      </c>
      <c r="AL124" s="2242">
        <v>96.1</v>
      </c>
      <c r="AM124" s="2242"/>
      <c r="AN124" s="2242"/>
    </row>
    <row r="125" spans="2:43">
      <c r="D125" s="1589" t="s">
        <v>1412</v>
      </c>
      <c r="E125" s="2062"/>
      <c r="F125" s="2244"/>
      <c r="G125" s="2244"/>
      <c r="H125" s="2244"/>
      <c r="I125" s="2244"/>
      <c r="J125" s="2244"/>
      <c r="K125" s="2244"/>
      <c r="L125" s="2244"/>
      <c r="M125" s="2244"/>
      <c r="N125" s="2244"/>
      <c r="O125" s="2244"/>
      <c r="P125" s="2244"/>
      <c r="Q125" s="2244"/>
      <c r="R125" s="2244"/>
      <c r="S125" s="2244"/>
      <c r="T125" s="2244"/>
      <c r="U125" s="2244"/>
      <c r="V125" s="2244"/>
      <c r="W125" s="2244"/>
      <c r="X125" s="2062">
        <v>103.2</v>
      </c>
      <c r="Y125" s="2062">
        <v>91.3</v>
      </c>
      <c r="Z125" s="2062">
        <v>102.4</v>
      </c>
      <c r="AA125" s="2062">
        <v>105.2</v>
      </c>
      <c r="AB125" s="2062">
        <v>98</v>
      </c>
      <c r="AC125" s="2062">
        <v>98.4</v>
      </c>
    </row>
    <row r="126" spans="2:43">
      <c r="D126" s="1589" t="s">
        <v>1413</v>
      </c>
      <c r="E126" s="2062"/>
      <c r="F126" s="2062"/>
      <c r="G126" s="2062"/>
      <c r="H126" s="2062"/>
      <c r="I126" s="2062"/>
      <c r="J126" s="2062"/>
      <c r="K126" s="2062"/>
      <c r="L126" s="2062"/>
      <c r="M126" s="2062"/>
      <c r="N126" s="2062"/>
      <c r="O126" s="2062"/>
      <c r="P126" s="2062"/>
      <c r="Q126" s="2062"/>
      <c r="R126" s="2062"/>
      <c r="S126" s="2062">
        <v>95.6</v>
      </c>
      <c r="T126" s="2062">
        <v>98.2</v>
      </c>
      <c r="U126" s="2062">
        <v>101.8</v>
      </c>
      <c r="V126" s="2062">
        <v>110.4</v>
      </c>
      <c r="W126" s="2062">
        <v>107.1</v>
      </c>
      <c r="X126" s="2062">
        <v>96.8</v>
      </c>
      <c r="Y126" s="2062"/>
      <c r="Z126" s="2062"/>
      <c r="AA126" s="2062"/>
      <c r="AB126" s="2062"/>
      <c r="AC126" s="2062"/>
      <c r="AG126" s="327" t="s">
        <v>271</v>
      </c>
    </row>
    <row r="127" spans="2:43">
      <c r="B127" s="1618"/>
      <c r="C127" s="1618"/>
      <c r="D127" s="1611" t="s">
        <v>1414</v>
      </c>
      <c r="E127" s="2245">
        <v>103.6</v>
      </c>
      <c r="F127" s="2245">
        <v>106.6</v>
      </c>
      <c r="G127" s="2245">
        <v>103.9</v>
      </c>
      <c r="H127" s="2245">
        <v>96.2</v>
      </c>
      <c r="I127" s="2245">
        <v>92.8</v>
      </c>
      <c r="J127" s="2245">
        <v>91.4</v>
      </c>
      <c r="K127" s="2245">
        <v>93.6</v>
      </c>
      <c r="L127" s="2245">
        <v>99</v>
      </c>
      <c r="M127" s="2245">
        <v>104.6</v>
      </c>
      <c r="N127" s="2245">
        <v>97.616666666666674</v>
      </c>
      <c r="O127" s="2245">
        <v>97.8</v>
      </c>
      <c r="P127" s="2245">
        <v>99.149999999999991</v>
      </c>
      <c r="Q127" s="2245">
        <v>89.99166666666666</v>
      </c>
      <c r="R127" s="2245">
        <v>95.8</v>
      </c>
      <c r="S127" s="2245">
        <v>105.1</v>
      </c>
      <c r="T127" s="2245"/>
      <c r="U127" s="2245"/>
      <c r="V127" s="2245"/>
      <c r="W127" s="2245"/>
      <c r="X127" s="2245"/>
      <c r="Y127" s="2245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3" ht="12">
      <c r="B128" s="1613" t="s">
        <v>1415</v>
      </c>
      <c r="C128" s="1613"/>
      <c r="D128" s="1607" t="s">
        <v>1437</v>
      </c>
      <c r="E128" s="2246">
        <v>88.3</v>
      </c>
      <c r="F128" s="2246">
        <v>88.2</v>
      </c>
      <c r="G128" s="2246">
        <v>98.1</v>
      </c>
      <c r="H128" s="2246">
        <v>97.4</v>
      </c>
      <c r="I128" s="2246">
        <v>94.4</v>
      </c>
      <c r="J128" s="2246">
        <v>89.7</v>
      </c>
      <c r="K128" s="2246">
        <v>86.2</v>
      </c>
      <c r="L128" s="2246">
        <v>83.3</v>
      </c>
      <c r="M128" s="2246">
        <v>89.1</v>
      </c>
      <c r="N128" s="2246">
        <v>88.7</v>
      </c>
      <c r="O128" s="2246">
        <v>83.6</v>
      </c>
      <c r="P128" s="2246">
        <v>82.7</v>
      </c>
      <c r="Q128" s="2246">
        <v>84.3</v>
      </c>
      <c r="R128" s="2246">
        <v>77.400000000000006</v>
      </c>
      <c r="S128" s="2246">
        <v>80.400000000000006</v>
      </c>
      <c r="T128" s="2246">
        <v>83.6</v>
      </c>
      <c r="U128" s="2246">
        <v>89.8</v>
      </c>
      <c r="V128" s="2246">
        <v>92.9</v>
      </c>
      <c r="W128" s="2246">
        <v>90.1</v>
      </c>
      <c r="X128" s="2246">
        <v>90.3</v>
      </c>
      <c r="Y128" s="2246">
        <v>80.3</v>
      </c>
      <c r="Z128" s="2247">
        <v>79.5</v>
      </c>
      <c r="AA128" s="2044">
        <v>90.3</v>
      </c>
      <c r="AB128" s="2044">
        <v>92.9</v>
      </c>
      <c r="AC128" s="2044">
        <v>89.2</v>
      </c>
      <c r="AD128" s="2044">
        <v>92</v>
      </c>
      <c r="AE128" s="2247">
        <v>92.8</v>
      </c>
      <c r="AF128" s="2247">
        <v>96.3</v>
      </c>
      <c r="AG128" s="2247">
        <v>97.8</v>
      </c>
      <c r="AH128" s="2248">
        <v>100.1</v>
      </c>
      <c r="AI128" s="2248">
        <v>102.3</v>
      </c>
      <c r="AJ128" s="2248">
        <v>98.6</v>
      </c>
      <c r="AK128" s="2248">
        <v>97.9</v>
      </c>
      <c r="AL128" s="2248">
        <v>98.7</v>
      </c>
      <c r="AM128" s="2248"/>
      <c r="AN128" s="2708"/>
    </row>
    <row r="129" spans="3:41" ht="12">
      <c r="D129" s="1589" t="s">
        <v>1410</v>
      </c>
      <c r="E129" s="2062">
        <f t="shared" ref="E129:R129" si="71">ROUND(ROUND(ROUND(E132*1.043933,1)*1.0772,1)*0.811594,1)</f>
        <v>98</v>
      </c>
      <c r="F129" s="2062">
        <f t="shared" si="71"/>
        <v>97.9</v>
      </c>
      <c r="G129" s="2062">
        <f t="shared" si="71"/>
        <v>108.8</v>
      </c>
      <c r="H129" s="2062">
        <f t="shared" si="71"/>
        <v>108</v>
      </c>
      <c r="I129" s="2062">
        <f t="shared" si="71"/>
        <v>104.7</v>
      </c>
      <c r="J129" s="2062">
        <f t="shared" si="71"/>
        <v>99.6</v>
      </c>
      <c r="K129" s="2062">
        <f t="shared" si="71"/>
        <v>95.8</v>
      </c>
      <c r="L129" s="2062">
        <f t="shared" si="71"/>
        <v>92.6</v>
      </c>
      <c r="M129" s="2062">
        <f t="shared" si="71"/>
        <v>99</v>
      </c>
      <c r="N129" s="2062">
        <f t="shared" si="71"/>
        <v>98.5</v>
      </c>
      <c r="O129" s="2062">
        <f t="shared" si="71"/>
        <v>92.9</v>
      </c>
      <c r="P129" s="2062">
        <f t="shared" si="71"/>
        <v>91.9</v>
      </c>
      <c r="Q129" s="2062">
        <f t="shared" si="71"/>
        <v>93.7</v>
      </c>
      <c r="R129" s="2062">
        <f t="shared" si="71"/>
        <v>85.9</v>
      </c>
      <c r="S129" s="2062">
        <f>ROUND(ROUND(S131*1.0772,1)*0.811594,1)</f>
        <v>84.8</v>
      </c>
      <c r="T129" s="2062">
        <f>ROUND(ROUND(T131*1.0772,1)*0.811594,1)</f>
        <v>83.8</v>
      </c>
      <c r="U129" s="2062">
        <f>ROUND(ROUND(U131*1.0772,1)*0.811594,1)</f>
        <v>87.7</v>
      </c>
      <c r="V129" s="2062">
        <f>ROUND(ROUND(V131*1.0772,1)*0.811594,1)</f>
        <v>89.7</v>
      </c>
      <c r="W129" s="2062">
        <f>ROUND(ROUND(W131*1.0772,1)*0.811594,1)</f>
        <v>92.4</v>
      </c>
      <c r="X129" s="2062">
        <f>ROUND(X130*0.811594,1)</f>
        <v>92.7</v>
      </c>
      <c r="Y129" s="2062">
        <f>ROUND(Y130*0.811594,1)</f>
        <v>82.4</v>
      </c>
      <c r="Z129" s="2062">
        <f>ROUND(Z130*0.811594,1)</f>
        <v>81.599999999999994</v>
      </c>
      <c r="AA129" s="2062">
        <f>ROUND(AA130*0.811594,1)</f>
        <v>92.6</v>
      </c>
      <c r="AB129" s="2062">
        <f>ROUND(AB130*0.811594,1)</f>
        <v>95.3</v>
      </c>
      <c r="AC129" s="2249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  <c r="AN129" s="1589"/>
    </row>
    <row r="130" spans="3:41" ht="12">
      <c r="C130" s="1625" t="s">
        <v>1416</v>
      </c>
      <c r="D130" s="1589" t="s">
        <v>1412</v>
      </c>
      <c r="E130" s="2062"/>
      <c r="F130" s="2062"/>
      <c r="G130" s="2062"/>
      <c r="H130" s="2062"/>
      <c r="I130" s="2062"/>
      <c r="J130" s="2062"/>
      <c r="K130" s="2062"/>
      <c r="L130" s="2062"/>
      <c r="M130" s="2062"/>
      <c r="N130" s="2062"/>
      <c r="O130" s="2062"/>
      <c r="P130" s="2062"/>
      <c r="Q130" s="2062"/>
      <c r="R130" s="2062"/>
      <c r="S130" s="2062"/>
      <c r="T130" s="2062"/>
      <c r="U130" s="2062"/>
      <c r="V130" s="2062"/>
      <c r="W130" s="2062"/>
      <c r="X130" s="2062">
        <v>114.2</v>
      </c>
      <c r="Y130" s="2062">
        <v>101.5</v>
      </c>
      <c r="Z130" s="2062">
        <v>100.5</v>
      </c>
      <c r="AA130" s="2062">
        <v>114.1</v>
      </c>
      <c r="AB130" s="2062">
        <v>117.4</v>
      </c>
      <c r="AC130" s="2062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  <c r="AN130" s="1589"/>
    </row>
    <row r="131" spans="3:41" ht="12">
      <c r="D131" s="1589" t="s">
        <v>1413</v>
      </c>
      <c r="E131" s="2062"/>
      <c r="F131" s="2062"/>
      <c r="G131" s="2062"/>
      <c r="H131" s="2062"/>
      <c r="I131" s="2062"/>
      <c r="J131" s="2062"/>
      <c r="K131" s="2062"/>
      <c r="L131" s="2062"/>
      <c r="M131" s="2062"/>
      <c r="N131" s="2062"/>
      <c r="O131" s="2062"/>
      <c r="P131" s="2062"/>
      <c r="Q131" s="2062"/>
      <c r="R131" s="2062"/>
      <c r="S131" s="2062">
        <v>97</v>
      </c>
      <c r="T131" s="2062">
        <v>95.8</v>
      </c>
      <c r="U131" s="2062">
        <v>100.3</v>
      </c>
      <c r="V131" s="2062">
        <v>102.6</v>
      </c>
      <c r="W131" s="2062">
        <v>105.7</v>
      </c>
      <c r="X131" s="2062">
        <v>107.6</v>
      </c>
      <c r="Y131" s="2062">
        <v>101.2</v>
      </c>
      <c r="Z131" s="2062">
        <v>105.6</v>
      </c>
      <c r="AA131" s="2062">
        <v>122.5</v>
      </c>
      <c r="AB131" s="2062">
        <v>130</v>
      </c>
      <c r="AC131" s="2062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  <c r="AN131" s="1589"/>
    </row>
    <row r="132" spans="3:41" ht="12">
      <c r="D132" s="1589" t="s">
        <v>1414</v>
      </c>
      <c r="E132" s="2062">
        <v>107.4</v>
      </c>
      <c r="F132" s="2062">
        <v>107.3</v>
      </c>
      <c r="G132" s="2062">
        <v>119.3</v>
      </c>
      <c r="H132" s="2062">
        <v>118.4</v>
      </c>
      <c r="I132" s="2062">
        <v>114.8</v>
      </c>
      <c r="J132" s="2062">
        <v>109.1</v>
      </c>
      <c r="K132" s="2062">
        <v>104.9</v>
      </c>
      <c r="L132" s="2062">
        <v>101.4</v>
      </c>
      <c r="M132" s="2062">
        <v>108.5</v>
      </c>
      <c r="N132" s="2062">
        <v>108</v>
      </c>
      <c r="O132" s="2062">
        <v>101.8</v>
      </c>
      <c r="P132" s="2062">
        <v>100.7</v>
      </c>
      <c r="Q132" s="2062">
        <v>102.6</v>
      </c>
      <c r="R132" s="2062">
        <v>94.2</v>
      </c>
      <c r="S132" s="2062">
        <v>97.8</v>
      </c>
      <c r="T132" s="2062">
        <v>101.7</v>
      </c>
      <c r="U132" s="2062">
        <v>109.2</v>
      </c>
      <c r="V132" s="2062">
        <v>107</v>
      </c>
      <c r="W132" s="2062"/>
      <c r="X132" s="2062"/>
      <c r="Y132" s="2062"/>
      <c r="Z132" s="2062"/>
      <c r="AA132" s="2062"/>
      <c r="AB132" s="2062"/>
      <c r="AC132" s="2062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  <c r="AN132" s="1589"/>
    </row>
    <row r="133" spans="3:41" ht="12">
      <c r="D133" s="1589"/>
      <c r="E133" s="1625"/>
      <c r="AC133" s="2062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  <c r="AN133" s="1589"/>
    </row>
    <row r="134" spans="3:41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45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  <c r="AN134" s="1589"/>
    </row>
    <row r="135" spans="3:41" ht="12">
      <c r="C135" s="2250" t="s">
        <v>1339</v>
      </c>
      <c r="D135" s="1589" t="s">
        <v>1198</v>
      </c>
      <c r="E135" s="2161">
        <f t="shared" ref="E135:AH135" si="72">E137*$AJ$135/$AJ$137</f>
        <v>97.19978915935495</v>
      </c>
      <c r="F135" s="2161">
        <f t="shared" si="72"/>
        <v>100.87400799355736</v>
      </c>
      <c r="G135" s="2161">
        <f t="shared" si="72"/>
        <v>105.88430640383342</v>
      </c>
      <c r="H135" s="2161">
        <f t="shared" si="72"/>
        <v>107.33172594457983</v>
      </c>
      <c r="I135" s="2161">
        <f t="shared" si="72"/>
        <v>105.32760658046939</v>
      </c>
      <c r="J135" s="2161">
        <f t="shared" si="72"/>
        <v>107.77708580327099</v>
      </c>
      <c r="K135" s="2161">
        <f t="shared" si="72"/>
        <v>111.33996467280065</v>
      </c>
      <c r="L135" s="2161">
        <f t="shared" si="72"/>
        <v>113.56676396625667</v>
      </c>
      <c r="M135" s="2161">
        <f t="shared" si="72"/>
        <v>116.0162431890583</v>
      </c>
      <c r="N135" s="2161">
        <f t="shared" si="72"/>
        <v>113.01006414289267</v>
      </c>
      <c r="O135" s="2161">
        <f t="shared" si="72"/>
        <v>109.22450534401743</v>
      </c>
      <c r="P135" s="2161">
        <f t="shared" si="72"/>
        <v>102.64246462255042</v>
      </c>
      <c r="Q135" s="2161">
        <f t="shared" si="72"/>
        <v>100.48775639574116</v>
      </c>
      <c r="R135" s="2161">
        <f t="shared" si="72"/>
        <v>96.570105074269762</v>
      </c>
      <c r="S135" s="2161">
        <f t="shared" si="72"/>
        <v>95.982457376049069</v>
      </c>
      <c r="T135" s="2161">
        <f t="shared" si="72"/>
        <v>96.96187020641689</v>
      </c>
      <c r="U135" s="2161">
        <f t="shared" si="72"/>
        <v>98.430989451968685</v>
      </c>
      <c r="V135" s="2161">
        <f t="shared" si="72"/>
        <v>99.606284848410098</v>
      </c>
      <c r="W135" s="2161">
        <f t="shared" si="72"/>
        <v>101.76099307521936</v>
      </c>
      <c r="X135" s="2161">
        <f t="shared" si="72"/>
        <v>99.018637150189377</v>
      </c>
      <c r="Y135" s="2161">
        <f t="shared" si="72"/>
        <v>98.235106885895092</v>
      </c>
      <c r="Z135" s="2161">
        <f t="shared" si="72"/>
        <v>97.549517904637625</v>
      </c>
      <c r="AA135" s="2161">
        <f t="shared" si="72"/>
        <v>98.626872018042249</v>
      </c>
      <c r="AB135" s="2161">
        <f t="shared" si="72"/>
        <v>99.116578433226181</v>
      </c>
      <c r="AC135" s="2161">
        <f t="shared" si="72"/>
        <v>98.435030251465292</v>
      </c>
      <c r="AD135" s="2161">
        <f t="shared" si="72"/>
        <v>98.337666225499447</v>
      </c>
      <c r="AE135" s="2161">
        <f t="shared" si="72"/>
        <v>97.364025965841037</v>
      </c>
      <c r="AF135" s="2161">
        <f t="shared" si="72"/>
        <v>98.629758303396969</v>
      </c>
      <c r="AG135" s="2161">
        <f t="shared" si="72"/>
        <v>100.90158557593325</v>
      </c>
      <c r="AH135" s="2161">
        <f t="shared" si="72"/>
        <v>105.01521567299002</v>
      </c>
      <c r="AI135" s="2161">
        <f>AI137*$AJ$135/$AJ$137</f>
        <v>104.96653366000713</v>
      </c>
      <c r="AJ135" s="2251">
        <f>AK135*AJ136/AK136</f>
        <v>100.47967479674796</v>
      </c>
      <c r="AK135" s="2151">
        <v>102.99166666666666</v>
      </c>
      <c r="AL135" s="2151">
        <v>101.9</v>
      </c>
      <c r="AM135" s="2151">
        <v>103.5</v>
      </c>
      <c r="AN135" s="2151">
        <v>103.2</v>
      </c>
    </row>
    <row r="136" spans="3:41" ht="12">
      <c r="C136" s="2150" t="s">
        <v>97</v>
      </c>
      <c r="D136" s="1589" t="s">
        <v>581</v>
      </c>
      <c r="E136" s="2151">
        <v>99.24291998793673</v>
      </c>
      <c r="F136" s="2151">
        <v>102.99437057167317</v>
      </c>
      <c r="G136" s="2151">
        <v>108.10998500404106</v>
      </c>
      <c r="H136" s="2151">
        <v>109.58782917339178</v>
      </c>
      <c r="I136" s="2151">
        <v>107.54158340044462</v>
      </c>
      <c r="J136" s="2151">
        <v>110.04255045626891</v>
      </c>
      <c r="K136" s="2151">
        <v>113.68032071928607</v>
      </c>
      <c r="L136" s="2151">
        <v>115.95392713367181</v>
      </c>
      <c r="M136" s="2151">
        <v>118.45489418949612</v>
      </c>
      <c r="N136" s="2151">
        <v>115.38552553007537</v>
      </c>
      <c r="O136" s="2151">
        <v>111.52039462561963</v>
      </c>
      <c r="P136" s="2151">
        <v>104.8</v>
      </c>
      <c r="Q136" s="2151">
        <v>102.6</v>
      </c>
      <c r="R136" s="2151">
        <v>98.6</v>
      </c>
      <c r="S136" s="2151">
        <v>98</v>
      </c>
      <c r="T136" s="2151">
        <v>99</v>
      </c>
      <c r="U136" s="2151">
        <v>100.5</v>
      </c>
      <c r="V136" s="2151">
        <v>101.7</v>
      </c>
      <c r="W136" s="2151">
        <v>103.9</v>
      </c>
      <c r="X136" s="2151">
        <v>101.1</v>
      </c>
      <c r="Y136" s="2151">
        <v>100.3</v>
      </c>
      <c r="Z136" s="2151">
        <v>99.6</v>
      </c>
      <c r="AA136" s="2151">
        <v>100.7</v>
      </c>
      <c r="AB136" s="2151">
        <v>101.2</v>
      </c>
      <c r="AC136" s="2151"/>
      <c r="AD136" s="2151"/>
      <c r="AE136" s="2152"/>
      <c r="AF136" s="2152"/>
      <c r="AG136" s="2152"/>
      <c r="AH136" s="2151"/>
      <c r="AI136" s="2151"/>
      <c r="AJ136" s="2153">
        <v>100</v>
      </c>
      <c r="AK136" s="2153">
        <v>102.5</v>
      </c>
      <c r="AL136" s="2153">
        <v>102.1</v>
      </c>
      <c r="AM136" s="2153"/>
      <c r="AN136" s="2153"/>
      <c r="AO136" s="2154" t="s">
        <v>1440</v>
      </c>
    </row>
    <row r="137" spans="3:41" ht="12">
      <c r="C137" s="2155"/>
      <c r="D137" s="1589" t="s">
        <v>1417</v>
      </c>
      <c r="E137" s="2151">
        <v>99.831316746758489</v>
      </c>
      <c r="F137" s="2151">
        <v>103.60500913237478</v>
      </c>
      <c r="G137" s="2151">
        <v>108.75095329457885</v>
      </c>
      <c r="H137" s="2151">
        <v>110.23755938588225</v>
      </c>
      <c r="I137" s="2151">
        <v>108.1791817210006</v>
      </c>
      <c r="J137" s="2151">
        <v>110.6949766447448</v>
      </c>
      <c r="K137" s="2151">
        <v>114.35431471564547</v>
      </c>
      <c r="L137" s="2151">
        <v>116.6414010099584</v>
      </c>
      <c r="M137" s="2151">
        <v>119.15719593370261</v>
      </c>
      <c r="N137" s="2151">
        <v>116.06962943638017</v>
      </c>
      <c r="O137" s="2151">
        <v>112.1815827360482</v>
      </c>
      <c r="P137" s="2151">
        <v>105.42134387351778</v>
      </c>
      <c r="Q137" s="2151">
        <v>103.2083003952569</v>
      </c>
      <c r="R137" s="2151">
        <v>99.184584980237148</v>
      </c>
      <c r="S137" s="2151">
        <v>98.581027667984188</v>
      </c>
      <c r="T137" s="2151">
        <v>99.586956521739111</v>
      </c>
      <c r="U137" s="2151">
        <v>101.09584980237153</v>
      </c>
      <c r="V137" s="2151">
        <v>102.30296442687747</v>
      </c>
      <c r="W137" s="2151">
        <v>104.51600790513834</v>
      </c>
      <c r="X137" s="2151">
        <v>101.69940711462449</v>
      </c>
      <c r="Y137" s="2151">
        <v>100.89466403162054</v>
      </c>
      <c r="Z137" s="2151">
        <v>100.19051383399209</v>
      </c>
      <c r="AA137" s="2151">
        <v>101.29703557312253</v>
      </c>
      <c r="AB137" s="2151">
        <v>101.8</v>
      </c>
      <c r="AC137" s="2151">
        <v>101.1</v>
      </c>
      <c r="AD137" s="2151">
        <v>101</v>
      </c>
      <c r="AE137" s="2152">
        <v>100</v>
      </c>
      <c r="AF137" s="2152">
        <v>101.3</v>
      </c>
      <c r="AG137" s="2152">
        <v>103.63333333333333</v>
      </c>
      <c r="AH137" s="2151">
        <v>107.85833333333331</v>
      </c>
      <c r="AI137" s="2151">
        <v>107.80833333333334</v>
      </c>
      <c r="AJ137" s="2151">
        <v>103.2</v>
      </c>
      <c r="AK137" s="2151"/>
      <c r="AL137" s="2151"/>
      <c r="AM137" s="2151"/>
      <c r="AN137" s="2151"/>
    </row>
    <row r="138" spans="3:41" ht="12">
      <c r="C138" s="2147" t="s">
        <v>1339</v>
      </c>
      <c r="D138" s="1607" t="s">
        <v>1198</v>
      </c>
      <c r="E138" s="2148">
        <f t="shared" ref="E138:AH138" si="73">E140*$AJ$138/$AJ$140</f>
        <v>105.3973797396439</v>
      </c>
      <c r="F138" s="2148">
        <f t="shared" si="73"/>
        <v>109.01567295329725</v>
      </c>
      <c r="G138" s="2148">
        <f t="shared" si="73"/>
        <v>112.51724703102629</v>
      </c>
      <c r="H138" s="2148">
        <f t="shared" si="73"/>
        <v>114.5014723417394</v>
      </c>
      <c r="I138" s="2148">
        <f t="shared" si="73"/>
        <v>116.01882110875533</v>
      </c>
      <c r="J138" s="2148">
        <f t="shared" si="73"/>
        <v>116.95257419614971</v>
      </c>
      <c r="K138" s="2148">
        <f t="shared" si="73"/>
        <v>116.71913592430111</v>
      </c>
      <c r="L138" s="2148">
        <f t="shared" si="73"/>
        <v>117.06929333207398</v>
      </c>
      <c r="M138" s="2148">
        <f t="shared" si="73"/>
        <v>117.30273160392264</v>
      </c>
      <c r="N138" s="2148">
        <f t="shared" si="73"/>
        <v>113.21756184657211</v>
      </c>
      <c r="O138" s="2148">
        <f t="shared" si="73"/>
        <v>110.29958344846459</v>
      </c>
      <c r="P138" s="2148">
        <f t="shared" si="73"/>
        <v>113.47693770418165</v>
      </c>
      <c r="Q138" s="2148">
        <f t="shared" si="73"/>
        <v>114.11067881488172</v>
      </c>
      <c r="R138" s="2148">
        <f t="shared" si="73"/>
        <v>109.34830076241485</v>
      </c>
      <c r="S138" s="2148">
        <f t="shared" si="73"/>
        <v>108.91027381825452</v>
      </c>
      <c r="T138" s="2148">
        <f t="shared" si="73"/>
        <v>109.81428687322374</v>
      </c>
      <c r="U138" s="2148">
        <f t="shared" si="73"/>
        <v>103.59216514327588</v>
      </c>
      <c r="V138" s="2148">
        <f t="shared" si="73"/>
        <v>104.29076355946367</v>
      </c>
      <c r="W138" s="2148">
        <f t="shared" si="73"/>
        <v>105.9873597130626</v>
      </c>
      <c r="X138" s="2148">
        <f t="shared" si="73"/>
        <v>102.49436763212363</v>
      </c>
      <c r="Y138" s="2148">
        <f t="shared" si="73"/>
        <v>99.400574646149096</v>
      </c>
      <c r="Z138" s="2148">
        <f t="shared" si="73"/>
        <v>99.999373288595777</v>
      </c>
      <c r="AA138" s="2148">
        <f t="shared" si="73"/>
        <v>100.59817193104246</v>
      </c>
      <c r="AB138" s="2148">
        <f t="shared" si="73"/>
        <v>106.0871594868037</v>
      </c>
      <c r="AC138" s="2148">
        <f t="shared" si="73"/>
        <v>105.08916174939257</v>
      </c>
      <c r="AD138" s="2148">
        <f t="shared" si="73"/>
        <v>101.89556898967693</v>
      </c>
      <c r="AE138" s="2148">
        <f t="shared" si="73"/>
        <v>99.799773741113555</v>
      </c>
      <c r="AF138" s="2148">
        <f t="shared" si="73"/>
        <v>100.79777147852469</v>
      </c>
      <c r="AG138" s="2148">
        <f t="shared" si="73"/>
        <v>102.44446774525305</v>
      </c>
      <c r="AH138" s="2148">
        <f t="shared" si="73"/>
        <v>106.12042607805076</v>
      </c>
      <c r="AI138" s="2148">
        <f>AI140*$AJ$138/$AJ$140</f>
        <v>105.039261862522</v>
      </c>
      <c r="AJ138" s="1877">
        <f>AK138*AJ139/AK139</f>
        <v>100.29877260981912</v>
      </c>
      <c r="AK138" s="2149">
        <v>103.50833333333334</v>
      </c>
      <c r="AL138" s="2149">
        <v>99.2</v>
      </c>
      <c r="AM138" s="2149">
        <v>97.1</v>
      </c>
      <c r="AN138" s="2151">
        <v>93.4</v>
      </c>
      <c r="AO138" s="2027"/>
    </row>
    <row r="139" spans="3:41" ht="12">
      <c r="C139" s="1589"/>
      <c r="D139" s="1589" t="s">
        <v>1137</v>
      </c>
      <c r="E139" s="2151">
        <v>105.60883636174452</v>
      </c>
      <c r="F139" s="2151">
        <v>109.23438888357632</v>
      </c>
      <c r="G139" s="2151">
        <v>112.7429880982522</v>
      </c>
      <c r="H139" s="2151">
        <v>114.73119431990187</v>
      </c>
      <c r="I139" s="2151">
        <v>116.25158731292811</v>
      </c>
      <c r="J139" s="2151">
        <v>117.18721377017499</v>
      </c>
      <c r="K139" s="2151">
        <v>116.95330715586327</v>
      </c>
      <c r="L139" s="2151">
        <v>117.30416707733085</v>
      </c>
      <c r="M139" s="2151">
        <v>117.53807369164259</v>
      </c>
      <c r="N139" s="2151">
        <v>113.44470794118739</v>
      </c>
      <c r="O139" s="2151">
        <v>110.5208752622908</v>
      </c>
      <c r="P139" s="2151">
        <v>113.70460417931152</v>
      </c>
      <c r="Q139" s="2151">
        <v>114.33961675192921</v>
      </c>
      <c r="R139" s="2151">
        <v>109.56768403711087</v>
      </c>
      <c r="S139" s="2151">
        <v>109.12877828838984</v>
      </c>
      <c r="T139" s="2151">
        <v>110.03460504638861</v>
      </c>
      <c r="U139" s="2151">
        <v>103.8</v>
      </c>
      <c r="V139" s="2151">
        <v>104.5</v>
      </c>
      <c r="W139" s="2151">
        <v>106.2</v>
      </c>
      <c r="X139" s="2151">
        <v>102.7</v>
      </c>
      <c r="Y139" s="2151">
        <v>99.6</v>
      </c>
      <c r="Z139" s="2151">
        <v>100.2</v>
      </c>
      <c r="AA139" s="2151">
        <v>100.8</v>
      </c>
      <c r="AB139" s="2151">
        <v>106.3</v>
      </c>
      <c r="AC139" s="2151"/>
      <c r="AD139" s="2151"/>
      <c r="AE139" s="2152"/>
      <c r="AF139" s="2152"/>
      <c r="AG139" s="2152"/>
      <c r="AH139" s="2151"/>
      <c r="AI139" s="2151"/>
      <c r="AJ139" s="2153">
        <v>100</v>
      </c>
      <c r="AK139" s="2153">
        <v>103.2</v>
      </c>
      <c r="AL139" s="2153">
        <v>100.4</v>
      </c>
      <c r="AM139" s="2153"/>
      <c r="AN139" s="2153"/>
      <c r="AO139" s="2154" t="s">
        <v>1440</v>
      </c>
    </row>
    <row r="140" spans="3:41" ht="12">
      <c r="C140" s="2156" t="s">
        <v>97</v>
      </c>
      <c r="D140" s="1611" t="s">
        <v>1417</v>
      </c>
      <c r="E140" s="2157">
        <v>105.60883636174452</v>
      </c>
      <c r="F140" s="2157">
        <v>109.23438888357632</v>
      </c>
      <c r="G140" s="2157">
        <v>112.7429880982522</v>
      </c>
      <c r="H140" s="2157">
        <v>114.73119431990187</v>
      </c>
      <c r="I140" s="2157">
        <v>116.25158731292811</v>
      </c>
      <c r="J140" s="2157">
        <v>117.18721377017499</v>
      </c>
      <c r="K140" s="2157">
        <v>116.95330715586327</v>
      </c>
      <c r="L140" s="2157">
        <v>117.30416707733083</v>
      </c>
      <c r="M140" s="2157">
        <v>117.53807369164261</v>
      </c>
      <c r="N140" s="2157">
        <v>113.4447079411874</v>
      </c>
      <c r="O140" s="2157">
        <v>110.52087526229082</v>
      </c>
      <c r="P140" s="2157">
        <v>113.70460417931153</v>
      </c>
      <c r="Q140" s="2157">
        <v>114.33961675192921</v>
      </c>
      <c r="R140" s="2157">
        <v>109.56768403711087</v>
      </c>
      <c r="S140" s="2157">
        <v>109.12877828838984</v>
      </c>
      <c r="T140" s="2157">
        <v>110.03460504638859</v>
      </c>
      <c r="U140" s="2157">
        <v>103.8</v>
      </c>
      <c r="V140" s="2157">
        <v>104.5</v>
      </c>
      <c r="W140" s="2157">
        <v>106.2</v>
      </c>
      <c r="X140" s="2157">
        <v>102.7</v>
      </c>
      <c r="Y140" s="2157">
        <v>99.6</v>
      </c>
      <c r="Z140" s="2157">
        <v>100.2</v>
      </c>
      <c r="AA140" s="2157">
        <v>100.8</v>
      </c>
      <c r="AB140" s="2157">
        <v>106.3</v>
      </c>
      <c r="AC140" s="2157">
        <v>105.3</v>
      </c>
      <c r="AD140" s="2157">
        <v>102.1</v>
      </c>
      <c r="AE140" s="2158">
        <v>100</v>
      </c>
      <c r="AF140" s="2158">
        <v>101</v>
      </c>
      <c r="AG140" s="2158">
        <v>102.64999999999999</v>
      </c>
      <c r="AH140" s="2157">
        <v>106.33333333333333</v>
      </c>
      <c r="AI140" s="2157">
        <v>105.24999999999999</v>
      </c>
      <c r="AJ140" s="2157">
        <v>100.5</v>
      </c>
      <c r="AK140" s="2157"/>
      <c r="AL140" s="2157"/>
      <c r="AM140" s="2157"/>
      <c r="AN140" s="2151"/>
    </row>
    <row r="141" spans="3:41" ht="12">
      <c r="C141" s="2159" t="s">
        <v>1418</v>
      </c>
      <c r="D141" s="1607" t="s">
        <v>1198</v>
      </c>
      <c r="E141" s="2148">
        <f t="shared" ref="E141:AH141" si="74">E143*$AJ$141/$AJ$143</f>
        <v>198.47354429294231</v>
      </c>
      <c r="F141" s="2148">
        <f t="shared" si="74"/>
        <v>186.25689620672898</v>
      </c>
      <c r="G141" s="2148">
        <f t="shared" si="74"/>
        <v>172.59931014111615</v>
      </c>
      <c r="H141" s="2148">
        <f t="shared" si="74"/>
        <v>148.88648295838931</v>
      </c>
      <c r="I141" s="2148">
        <f t="shared" si="74"/>
        <v>126.82342534627929</v>
      </c>
      <c r="J141" s="2148">
        <f t="shared" si="74"/>
        <v>124.75599259322782</v>
      </c>
      <c r="K141" s="2148">
        <f t="shared" si="74"/>
        <v>129.85148341893046</v>
      </c>
      <c r="L141" s="2148">
        <f t="shared" si="74"/>
        <v>139.52038609229245</v>
      </c>
      <c r="M141" s="2148">
        <f t="shared" si="74"/>
        <v>140.50189457101382</v>
      </c>
      <c r="N141" s="2148">
        <f t="shared" si="74"/>
        <v>122.87650827227195</v>
      </c>
      <c r="O141" s="2148">
        <f t="shared" si="74"/>
        <v>122.55281930588508</v>
      </c>
      <c r="P141" s="2148">
        <f t="shared" si="74"/>
        <v>124.82908365015388</v>
      </c>
      <c r="Q141" s="2148">
        <f t="shared" si="74"/>
        <v>117.81234218525188</v>
      </c>
      <c r="R141" s="2148">
        <f t="shared" si="74"/>
        <v>109.81409224162846</v>
      </c>
      <c r="S141" s="2148">
        <f t="shared" si="74"/>
        <v>114.19955565719224</v>
      </c>
      <c r="T141" s="2148">
        <f t="shared" si="74"/>
        <v>122.58414404456768</v>
      </c>
      <c r="U141" s="2148">
        <f t="shared" si="74"/>
        <v>127.77360908631815</v>
      </c>
      <c r="V141" s="2148">
        <f t="shared" si="74"/>
        <v>135.09315635848523</v>
      </c>
      <c r="W141" s="2148">
        <f t="shared" si="74"/>
        <v>137.32765438451057</v>
      </c>
      <c r="X141" s="2148">
        <f t="shared" si="74"/>
        <v>130.62416030643456</v>
      </c>
      <c r="Y141" s="2148">
        <f t="shared" si="74"/>
        <v>118.26133010636913</v>
      </c>
      <c r="Z141" s="2148">
        <f t="shared" si="74"/>
        <v>124.49495310420617</v>
      </c>
      <c r="AA141" s="2148">
        <f t="shared" si="74"/>
        <v>121.80102557750273</v>
      </c>
      <c r="AB141" s="2148">
        <f t="shared" si="74"/>
        <v>117.11275635467389</v>
      </c>
      <c r="AC141" s="2148">
        <f t="shared" si="74"/>
        <v>123.84757517143251</v>
      </c>
      <c r="AD141" s="2148">
        <f t="shared" si="74"/>
        <v>127.75272592719639</v>
      </c>
      <c r="AE141" s="2148">
        <f t="shared" si="74"/>
        <v>123.68050989845861</v>
      </c>
      <c r="AF141" s="2148">
        <f t="shared" si="74"/>
        <v>120.11993126820329</v>
      </c>
      <c r="AG141" s="2148">
        <f t="shared" si="74"/>
        <v>120.6733349849292</v>
      </c>
      <c r="AH141" s="2148">
        <f t="shared" si="74"/>
        <v>130.44665345389984</v>
      </c>
      <c r="AI141" s="2148">
        <f>AI143*$AJ$141/$AJ$143</f>
        <v>121.96809085047659</v>
      </c>
      <c r="AJ141" s="1877">
        <f>AK141*AJ142/AK142</f>
        <v>103.74753451676528</v>
      </c>
      <c r="AK141" s="2149">
        <v>105.2</v>
      </c>
      <c r="AL141" s="2151">
        <v>104.5</v>
      </c>
      <c r="AM141" s="2151">
        <v>100.9</v>
      </c>
      <c r="AN141" s="2151">
        <v>100.2</v>
      </c>
      <c r="AO141" s="1625" t="s">
        <v>271</v>
      </c>
    </row>
    <row r="142" spans="3:41" ht="12">
      <c r="C142" s="2160"/>
      <c r="D142" s="1589"/>
      <c r="E142" s="2161"/>
      <c r="F142" s="2161"/>
      <c r="G142" s="2161"/>
      <c r="H142" s="2161"/>
      <c r="I142" s="2161"/>
      <c r="J142" s="2161"/>
      <c r="K142" s="2161"/>
      <c r="L142" s="2161"/>
      <c r="M142" s="2161"/>
      <c r="N142" s="2161"/>
      <c r="O142" s="2161"/>
      <c r="P142" s="2161"/>
      <c r="Q142" s="2161"/>
      <c r="R142" s="2161"/>
      <c r="S142" s="2161"/>
      <c r="T142" s="2161"/>
      <c r="U142" s="2161"/>
      <c r="V142" s="2161"/>
      <c r="W142" s="2161"/>
      <c r="X142" s="2161"/>
      <c r="Y142" s="2161"/>
      <c r="Z142" s="2161"/>
      <c r="AA142" s="2161"/>
      <c r="AB142" s="2161"/>
      <c r="AC142" s="2161"/>
      <c r="AD142" s="2161"/>
      <c r="AE142" s="2162"/>
      <c r="AF142" s="2162"/>
      <c r="AG142" s="2162"/>
      <c r="AH142" s="2161"/>
      <c r="AI142" s="2161"/>
      <c r="AJ142" s="2153">
        <v>100</v>
      </c>
      <c r="AK142" s="2153">
        <v>101.4</v>
      </c>
      <c r="AL142" s="2153">
        <v>105.3</v>
      </c>
      <c r="AM142" s="2153"/>
      <c r="AN142" s="2153"/>
      <c r="AO142" s="2154" t="s">
        <v>1440</v>
      </c>
    </row>
    <row r="143" spans="3:41" ht="12">
      <c r="C143" s="2156" t="s">
        <v>570</v>
      </c>
      <c r="D143" s="1611" t="s">
        <v>1417</v>
      </c>
      <c r="E143" s="2157">
        <v>158.4</v>
      </c>
      <c r="F143" s="2157">
        <v>148.65</v>
      </c>
      <c r="G143" s="2157">
        <v>137.74999999999997</v>
      </c>
      <c r="H143" s="2157">
        <v>118.825</v>
      </c>
      <c r="I143" s="2157">
        <v>101.21666666666665</v>
      </c>
      <c r="J143" s="2157">
        <v>99.566666666666663</v>
      </c>
      <c r="K143" s="2157">
        <v>103.63333333333333</v>
      </c>
      <c r="L143" s="2157">
        <v>111.35000000000001</v>
      </c>
      <c r="M143" s="2157">
        <v>112.13333333333331</v>
      </c>
      <c r="N143" s="2157">
        <v>98.066666666666677</v>
      </c>
      <c r="O143" s="2157">
        <v>97.808333333333323</v>
      </c>
      <c r="P143" s="2157">
        <v>99.624999999999986</v>
      </c>
      <c r="Q143" s="2157">
        <v>94.024999999999991</v>
      </c>
      <c r="R143" s="2157">
        <v>87.641666666666652</v>
      </c>
      <c r="S143" s="2157">
        <v>91.141666666666666</v>
      </c>
      <c r="T143" s="2157">
        <v>97.833333333333329</v>
      </c>
      <c r="U143" s="2157">
        <v>101.97500000000001</v>
      </c>
      <c r="V143" s="2157">
        <v>107.81666666666666</v>
      </c>
      <c r="W143" s="2157">
        <v>109.60000000000001</v>
      </c>
      <c r="X143" s="2157">
        <v>104.25</v>
      </c>
      <c r="Y143" s="2157">
        <v>94.38333333333334</v>
      </c>
      <c r="Z143" s="2157">
        <v>99.358333333333334</v>
      </c>
      <c r="AA143" s="2157">
        <v>97.208333333333329</v>
      </c>
      <c r="AB143" s="2157">
        <v>93.466666666666683</v>
      </c>
      <c r="AC143" s="2157">
        <v>98.841666666666683</v>
      </c>
      <c r="AD143" s="2157">
        <v>101.95833333333333</v>
      </c>
      <c r="AE143" s="2158">
        <v>98.708333333333329</v>
      </c>
      <c r="AF143" s="2158">
        <v>95.86666666666666</v>
      </c>
      <c r="AG143" s="2158">
        <v>96.308333333333337</v>
      </c>
      <c r="AH143" s="2157">
        <v>104.10833333333333</v>
      </c>
      <c r="AI143" s="2157">
        <v>97.341666666666654</v>
      </c>
      <c r="AJ143" s="2157">
        <v>82.8</v>
      </c>
      <c r="AK143" s="2157"/>
      <c r="AL143" s="2151"/>
      <c r="AM143" s="2151"/>
      <c r="AN143" s="2151"/>
      <c r="AO143" s="1625" t="s">
        <v>271</v>
      </c>
    </row>
    <row r="144" spans="3:41" ht="12">
      <c r="C144" s="2160" t="s">
        <v>571</v>
      </c>
      <c r="D144" s="1607" t="s">
        <v>1198</v>
      </c>
      <c r="E144" s="2161">
        <f t="shared" ref="E144:AH144" si="75">E146*$AJ$144/$AJ$146</f>
        <v>101.92203524483604</v>
      </c>
      <c r="F144" s="2161">
        <f t="shared" si="75"/>
        <v>102.96054215417209</v>
      </c>
      <c r="G144" s="2161">
        <f t="shared" si="75"/>
        <v>106.051336527196</v>
      </c>
      <c r="H144" s="2161">
        <f t="shared" si="75"/>
        <v>107.22171732978104</v>
      </c>
      <c r="I144" s="2161">
        <f t="shared" si="75"/>
        <v>105.91122051561888</v>
      </c>
      <c r="J144" s="2161">
        <f t="shared" si="75"/>
        <v>103.29022688729464</v>
      </c>
      <c r="K144" s="2161">
        <f t="shared" si="75"/>
        <v>100.43845394578459</v>
      </c>
      <c r="L144" s="2161">
        <f t="shared" si="75"/>
        <v>98.501556138689594</v>
      </c>
      <c r="M144" s="2161">
        <f t="shared" si="75"/>
        <v>98.188355642223186</v>
      </c>
      <c r="N144" s="2161">
        <f t="shared" si="75"/>
        <v>97.191059324527458</v>
      </c>
      <c r="O144" s="2161">
        <f t="shared" si="75"/>
        <v>97.479533466009713</v>
      </c>
      <c r="P144" s="2161">
        <f t="shared" si="75"/>
        <v>94.883266192669609</v>
      </c>
      <c r="Q144" s="2161">
        <f t="shared" si="75"/>
        <v>92.526020350843424</v>
      </c>
      <c r="R144" s="2161">
        <f t="shared" si="75"/>
        <v>91.405092258226745</v>
      </c>
      <c r="S144" s="2161">
        <f t="shared" si="75"/>
        <v>89.056088534728588</v>
      </c>
      <c r="T144" s="2161">
        <f t="shared" si="75"/>
        <v>89.031362179744391</v>
      </c>
      <c r="U144" s="2161">
        <f t="shared" si="75"/>
        <v>89.558857752740479</v>
      </c>
      <c r="V144" s="2161">
        <f t="shared" si="75"/>
        <v>89.872058249206901</v>
      </c>
      <c r="W144" s="2161">
        <f t="shared" si="75"/>
        <v>93.15242134377624</v>
      </c>
      <c r="X144" s="2161">
        <f t="shared" si="75"/>
        <v>96.177278770175647</v>
      </c>
      <c r="Y144" s="2161">
        <f t="shared" si="75"/>
        <v>97.421838637713265</v>
      </c>
      <c r="Z144" s="2161">
        <f t="shared" si="75"/>
        <v>97.627891595914875</v>
      </c>
      <c r="AA144" s="2161">
        <f t="shared" si="75"/>
        <v>98.46858766537737</v>
      </c>
      <c r="AB144" s="2161">
        <f t="shared" si="75"/>
        <v>97.850428790772568</v>
      </c>
      <c r="AC144" s="2161">
        <f t="shared" si="75"/>
        <v>98.27077682550383</v>
      </c>
      <c r="AD144" s="2161">
        <f t="shared" si="75"/>
        <v>98.402650718752852</v>
      </c>
      <c r="AE144" s="2161">
        <f t="shared" si="75"/>
        <v>99.136199249950522</v>
      </c>
      <c r="AF144" s="2161">
        <f t="shared" si="75"/>
        <v>99.284557379855656</v>
      </c>
      <c r="AG144" s="2161">
        <f t="shared" si="75"/>
        <v>98.971356883389234</v>
      </c>
      <c r="AH144" s="2161">
        <f t="shared" si="75"/>
        <v>98.790030280171834</v>
      </c>
      <c r="AI144" s="2161">
        <f>AI146*$AJ$144/$AJ$146</f>
        <v>99.515336693041462</v>
      </c>
      <c r="AJ144" s="1877">
        <f>AK144*AJ145/AK145</f>
        <v>99.696663296258848</v>
      </c>
      <c r="AK144" s="2151">
        <v>98.6</v>
      </c>
      <c r="AL144" s="2149">
        <v>98.4</v>
      </c>
      <c r="AM144" s="2149">
        <v>103.4</v>
      </c>
      <c r="AN144" s="2151">
        <v>98.7</v>
      </c>
    </row>
    <row r="145" spans="2:43" ht="12">
      <c r="C145" s="2160"/>
      <c r="D145" s="1589"/>
      <c r="E145" s="2161"/>
      <c r="F145" s="2161"/>
      <c r="G145" s="2161"/>
      <c r="H145" s="2161"/>
      <c r="I145" s="2161"/>
      <c r="J145" s="2161"/>
      <c r="K145" s="2161"/>
      <c r="L145" s="2161"/>
      <c r="M145" s="2161"/>
      <c r="N145" s="2161"/>
      <c r="O145" s="2161"/>
      <c r="P145" s="2161"/>
      <c r="Q145" s="2161"/>
      <c r="R145" s="2161"/>
      <c r="S145" s="2161"/>
      <c r="T145" s="2161"/>
      <c r="U145" s="2161"/>
      <c r="V145" s="2161"/>
      <c r="W145" s="2161"/>
      <c r="X145" s="2161"/>
      <c r="Y145" s="2161"/>
      <c r="Z145" s="2161"/>
      <c r="AA145" s="2161"/>
      <c r="AB145" s="2161"/>
      <c r="AC145" s="2161"/>
      <c r="AD145" s="2161"/>
      <c r="AE145" s="2162"/>
      <c r="AF145" s="2162"/>
      <c r="AG145" s="2162"/>
      <c r="AH145" s="2161"/>
      <c r="AI145" s="2161"/>
      <c r="AJ145" s="2153">
        <v>100</v>
      </c>
      <c r="AK145" s="2153">
        <v>98.9</v>
      </c>
      <c r="AL145" s="2153">
        <v>98.5</v>
      </c>
      <c r="AM145" s="2153"/>
      <c r="AN145" s="2153"/>
      <c r="AO145" s="2154" t="s">
        <v>1440</v>
      </c>
    </row>
    <row r="146" spans="2:43" ht="12">
      <c r="C146" s="2156"/>
      <c r="D146" s="1611" t="s">
        <v>1417</v>
      </c>
      <c r="E146" s="2157">
        <v>103.05</v>
      </c>
      <c r="F146" s="2157">
        <v>104.10000000000001</v>
      </c>
      <c r="G146" s="2157">
        <v>107.22500000000001</v>
      </c>
      <c r="H146" s="2157">
        <v>108.40833333333335</v>
      </c>
      <c r="I146" s="2157">
        <v>107.08333333333331</v>
      </c>
      <c r="J146" s="2157">
        <v>104.43333333333334</v>
      </c>
      <c r="K146" s="2157">
        <v>101.55000000000001</v>
      </c>
      <c r="L146" s="2157">
        <v>99.591666666666654</v>
      </c>
      <c r="M146" s="2157">
        <v>99.274999999999991</v>
      </c>
      <c r="N146" s="2157">
        <v>98.266666666666652</v>
      </c>
      <c r="O146" s="2157">
        <v>98.558333333333337</v>
      </c>
      <c r="P146" s="2157">
        <v>95.933333333333323</v>
      </c>
      <c r="Q146" s="2157">
        <v>93.550000000000011</v>
      </c>
      <c r="R146" s="2157">
        <v>92.416666666666671</v>
      </c>
      <c r="S146" s="2157">
        <v>90.041666666666671</v>
      </c>
      <c r="T146" s="2157">
        <v>90.016666666666666</v>
      </c>
      <c r="U146" s="2157">
        <v>90.550000000000011</v>
      </c>
      <c r="V146" s="2157">
        <v>90.866666666666674</v>
      </c>
      <c r="W146" s="2157">
        <v>94.183333333333323</v>
      </c>
      <c r="X146" s="2157">
        <v>97.241666666666674</v>
      </c>
      <c r="Y146" s="2157">
        <v>98.5</v>
      </c>
      <c r="Z146" s="2157">
        <v>98.708333333333357</v>
      </c>
      <c r="AA146" s="2157">
        <v>99.558333333333337</v>
      </c>
      <c r="AB146" s="2157">
        <v>98.933333333333337</v>
      </c>
      <c r="AC146" s="2157">
        <v>99.358333333333334</v>
      </c>
      <c r="AD146" s="2157">
        <v>99.491666666666674</v>
      </c>
      <c r="AE146" s="2158">
        <v>100.23333333333335</v>
      </c>
      <c r="AF146" s="2158">
        <v>100.38333333333333</v>
      </c>
      <c r="AG146" s="2158">
        <v>100.06666666666666</v>
      </c>
      <c r="AH146" s="2157">
        <v>99.883333333333326</v>
      </c>
      <c r="AI146" s="2157">
        <v>100.61666666666667</v>
      </c>
      <c r="AJ146" s="2157">
        <v>100.8</v>
      </c>
      <c r="AK146" s="2157"/>
      <c r="AL146" s="2157"/>
      <c r="AM146" s="2157"/>
      <c r="AN146" s="2151"/>
    </row>
    <row r="147" spans="2:43" ht="12">
      <c r="D147" s="1589"/>
      <c r="E147" s="1625"/>
      <c r="AC147" s="2146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  <c r="AN147" s="1589"/>
    </row>
    <row r="148" spans="2:43">
      <c r="B148" s="327" t="s">
        <v>1419</v>
      </c>
      <c r="C148" s="327"/>
      <c r="D148" s="916" t="s">
        <v>581</v>
      </c>
      <c r="E148" s="2163">
        <v>434826.4</v>
      </c>
      <c r="F148" s="2163">
        <v>470873.7</v>
      </c>
      <c r="G148" s="2163">
        <v>496058.5</v>
      </c>
      <c r="H148" s="2163">
        <v>505820.5</v>
      </c>
      <c r="I148" s="2163">
        <v>504509.6</v>
      </c>
      <c r="J148" s="2126">
        <v>511958.8</v>
      </c>
      <c r="K148" s="2126">
        <v>525299.5</v>
      </c>
      <c r="L148" s="2126">
        <v>538659.6</v>
      </c>
      <c r="M148" s="2126">
        <v>542508</v>
      </c>
      <c r="N148" s="2126">
        <v>534564.1</v>
      </c>
      <c r="O148" s="2126">
        <v>530298.6</v>
      </c>
      <c r="P148" s="2126">
        <v>537614.19999999995</v>
      </c>
      <c r="Q148" s="2126">
        <v>527410.5</v>
      </c>
      <c r="R148" s="2126">
        <v>523465.9</v>
      </c>
      <c r="S148" s="2126">
        <v>526219.9</v>
      </c>
      <c r="T148" s="2126">
        <v>529637.9</v>
      </c>
      <c r="U148" s="2126">
        <v>534106.19999999995</v>
      </c>
      <c r="V148" s="2126">
        <v>537257.9</v>
      </c>
      <c r="W148" s="2126">
        <v>538485.5</v>
      </c>
      <c r="X148" s="2126">
        <v>516174.9</v>
      </c>
      <c r="Y148" s="2126">
        <v>497364.2</v>
      </c>
      <c r="Z148" s="2126">
        <v>504873.7</v>
      </c>
      <c r="AA148" s="2126">
        <v>500046.2</v>
      </c>
      <c r="AB148" s="2126">
        <v>499420.6</v>
      </c>
      <c r="AC148" s="2126">
        <v>512677.5</v>
      </c>
      <c r="AD148" s="2126">
        <v>523422.8</v>
      </c>
      <c r="AE148" s="2126">
        <v>540740.80000000005</v>
      </c>
      <c r="AF148" s="2126">
        <v>544829.9</v>
      </c>
      <c r="AG148" s="2164">
        <v>555712.5</v>
      </c>
      <c r="AH148" s="2126">
        <v>556570.5</v>
      </c>
      <c r="AI148" s="2126">
        <v>556800.69999999995</v>
      </c>
      <c r="AJ148" s="2126">
        <v>538787.80000000005</v>
      </c>
      <c r="AK148" s="2126">
        <v>554913.30000000005</v>
      </c>
      <c r="AL148" s="2126">
        <v>567112.69999999995</v>
      </c>
      <c r="AM148" s="2126">
        <v>593903.4</v>
      </c>
      <c r="AN148" s="2134">
        <v>615907.6</v>
      </c>
      <c r="AQ148" s="1625" t="s">
        <v>1471</v>
      </c>
    </row>
    <row r="149" spans="2:43">
      <c r="B149" s="327"/>
      <c r="C149" s="1353"/>
      <c r="D149" s="882"/>
      <c r="E149" s="2165">
        <v>427271.5</v>
      </c>
      <c r="F149" s="2128">
        <v>462963.8</v>
      </c>
      <c r="G149" s="2128">
        <v>487342.8</v>
      </c>
      <c r="H149" s="2128">
        <v>496681.7</v>
      </c>
      <c r="I149" s="2128">
        <v>494916.1</v>
      </c>
      <c r="J149" s="2128">
        <v>502636.2</v>
      </c>
      <c r="K149" s="2128"/>
      <c r="L149" s="2128"/>
      <c r="M149" s="2128"/>
      <c r="N149" s="2128" t="s">
        <v>271</v>
      </c>
      <c r="O149" s="2128"/>
      <c r="P149" s="2128"/>
      <c r="Q149" s="2128"/>
      <c r="R149" s="2128"/>
      <c r="S149" s="2128"/>
      <c r="T149" s="2128"/>
      <c r="U149" s="2128"/>
      <c r="V149" s="2128"/>
      <c r="W149" s="2128"/>
      <c r="X149" s="2128"/>
      <c r="Y149" s="2128"/>
      <c r="Z149" s="2128"/>
      <c r="AA149" s="2128"/>
      <c r="AB149" s="2128"/>
      <c r="AC149" s="2128"/>
      <c r="AD149" s="2128"/>
      <c r="AE149" s="2128"/>
      <c r="AF149" s="2128"/>
      <c r="AG149" s="2165"/>
      <c r="AH149" s="2128"/>
      <c r="AI149" s="2128"/>
      <c r="AJ149" s="2128"/>
      <c r="AK149" s="2128"/>
      <c r="AL149" s="2132"/>
      <c r="AM149" s="2128"/>
      <c r="AN149" s="2132"/>
      <c r="AQ149" s="1625" t="s">
        <v>1472</v>
      </c>
    </row>
    <row r="150" spans="2:43">
      <c r="B150" s="327"/>
      <c r="C150" s="1353"/>
      <c r="D150" s="327" t="s">
        <v>1406</v>
      </c>
      <c r="E150" s="2135">
        <v>407922.9</v>
      </c>
      <c r="F150" s="2135">
        <v>430861.9</v>
      </c>
      <c r="G150" s="2135">
        <v>441677.9</v>
      </c>
      <c r="H150" s="2135">
        <v>444297.2</v>
      </c>
      <c r="I150" s="2135">
        <v>440841.6</v>
      </c>
      <c r="J150" s="2131">
        <v>447936.9</v>
      </c>
      <c r="K150" s="2131">
        <v>462177.3</v>
      </c>
      <c r="L150" s="2131">
        <v>475806.1</v>
      </c>
      <c r="M150" s="2131">
        <v>475217.3</v>
      </c>
      <c r="N150" s="2131">
        <v>470507.4</v>
      </c>
      <c r="O150" s="2131">
        <v>473320.1</v>
      </c>
      <c r="P150" s="2131">
        <v>485623</v>
      </c>
      <c r="Q150" s="2131">
        <v>482113.5</v>
      </c>
      <c r="R150" s="2131">
        <v>486545.5</v>
      </c>
      <c r="S150" s="2131">
        <v>495922.8</v>
      </c>
      <c r="T150" s="2131">
        <v>504269.4</v>
      </c>
      <c r="U150" s="2131">
        <v>515134.1</v>
      </c>
      <c r="V150" s="2131">
        <v>521784.6</v>
      </c>
      <c r="W150" s="2131">
        <v>527271.6</v>
      </c>
      <c r="X150" s="2131">
        <v>508262</v>
      </c>
      <c r="Y150" s="2131">
        <v>495875.6</v>
      </c>
      <c r="Z150" s="2131">
        <v>512064.7</v>
      </c>
      <c r="AA150" s="2131">
        <v>514686.7</v>
      </c>
      <c r="AB150" s="2131">
        <v>517919.3</v>
      </c>
      <c r="AC150" s="2131">
        <v>532072.30000000005</v>
      </c>
      <c r="AD150" s="2131">
        <v>530195.30000000005</v>
      </c>
      <c r="AE150" s="2131">
        <v>539413.5</v>
      </c>
      <c r="AF150" s="2131">
        <v>543479.1</v>
      </c>
      <c r="AG150" s="1351">
        <v>553173.5</v>
      </c>
      <c r="AH150" s="2131">
        <v>554532</v>
      </c>
      <c r="AI150" s="2134">
        <v>550117.19999999995</v>
      </c>
      <c r="AJ150" s="2134">
        <v>528630</v>
      </c>
      <c r="AK150" s="2134">
        <v>545041.69999999995</v>
      </c>
      <c r="AL150" s="2126">
        <v>551971</v>
      </c>
      <c r="AM150" s="2134">
        <v>554655.5</v>
      </c>
      <c r="AN150" s="2134">
        <v>558729.4</v>
      </c>
    </row>
    <row r="151" spans="2:43">
      <c r="B151" s="327"/>
      <c r="C151" s="1353"/>
      <c r="D151" s="327"/>
      <c r="E151" s="1349">
        <v>389690.1</v>
      </c>
      <c r="F151" s="2038">
        <v>411707</v>
      </c>
      <c r="G151" s="2038">
        <v>421620.6</v>
      </c>
      <c r="H151" s="2038">
        <v>423870.1</v>
      </c>
      <c r="I151" s="2038">
        <v>420074.5</v>
      </c>
      <c r="J151" s="2038">
        <v>426791.7</v>
      </c>
      <c r="K151" s="2038"/>
      <c r="L151" s="2038"/>
      <c r="M151" s="2038"/>
      <c r="N151" s="2038"/>
      <c r="O151" s="2038"/>
      <c r="P151" s="2038"/>
      <c r="Q151" s="2038"/>
      <c r="R151" s="2038"/>
      <c r="S151" s="2038"/>
      <c r="T151" s="2038"/>
      <c r="U151" s="2038"/>
      <c r="V151" s="2038"/>
      <c r="W151" s="2038"/>
      <c r="X151" s="2038"/>
      <c r="Y151" s="2038"/>
      <c r="Z151" s="2038"/>
      <c r="AA151" s="2038"/>
      <c r="AB151" s="2038"/>
      <c r="AC151" s="2038"/>
      <c r="AD151" s="2038"/>
      <c r="AE151" s="2038"/>
      <c r="AF151" s="2038"/>
      <c r="AG151" s="1349"/>
      <c r="AH151" s="2038"/>
    </row>
    <row r="152" spans="2:43">
      <c r="C152" s="2142"/>
      <c r="D152" s="916" t="s">
        <v>1407</v>
      </c>
      <c r="E152" s="2125">
        <f>E153*$J$152/$J$153</f>
        <v>419292.44014362461</v>
      </c>
      <c r="F152" s="2125">
        <f>F153*$J$152/$J$153</f>
        <v>443879.32392560632</v>
      </c>
      <c r="G152" s="2125">
        <f>G153*$J$152/$J$153</f>
        <v>451344.93115950539</v>
      </c>
      <c r="H152" s="2125">
        <f>H153*$J$152/$J$153</f>
        <v>454848.39862881886</v>
      </c>
      <c r="I152" s="2125">
        <f>I153*$J$152/$J$153</f>
        <v>452009.05341212539</v>
      </c>
      <c r="J152" s="2125">
        <v>457895.3</v>
      </c>
      <c r="K152" s="2125">
        <v>466526.2</v>
      </c>
      <c r="L152" s="2125">
        <v>477404.4</v>
      </c>
      <c r="M152" s="2125">
        <v>477448.6</v>
      </c>
      <c r="N152" s="2125">
        <v>470333.8</v>
      </c>
      <c r="O152" s="2125">
        <v>471108.8</v>
      </c>
      <c r="P152" s="2125">
        <v>479716.9</v>
      </c>
      <c r="Q152" s="2125">
        <v>478473.2</v>
      </c>
      <c r="R152" s="2125">
        <v>482031.7</v>
      </c>
      <c r="S152" s="2125">
        <v>491445.5</v>
      </c>
      <c r="T152" s="2125">
        <v>497508.5</v>
      </c>
      <c r="U152" s="2125">
        <v>507230.9</v>
      </c>
      <c r="V152" s="2125">
        <v>516069</v>
      </c>
      <c r="W152" s="2125">
        <v>526352.9</v>
      </c>
      <c r="X152" s="2125">
        <v>507025.2</v>
      </c>
      <c r="Y152" s="2125">
        <v>500404.9</v>
      </c>
      <c r="Z152" s="2125">
        <v>527759.6</v>
      </c>
      <c r="AA152" s="2125">
        <v>530480</v>
      </c>
      <c r="AB152" s="2125">
        <v>527913</v>
      </c>
      <c r="AC152" s="2125">
        <v>541802.9</v>
      </c>
      <c r="AD152" s="2125">
        <v>534559.1</v>
      </c>
      <c r="AE152" s="1944" t="s">
        <v>785</v>
      </c>
      <c r="AF152" s="1944" t="s">
        <v>785</v>
      </c>
      <c r="AG152" s="1944" t="s">
        <v>785</v>
      </c>
      <c r="AH152" s="1944" t="s">
        <v>785</v>
      </c>
      <c r="AI152" s="1944" t="s">
        <v>785</v>
      </c>
      <c r="AJ152" s="1944" t="s">
        <v>785</v>
      </c>
      <c r="AK152" s="1944" t="s">
        <v>785</v>
      </c>
      <c r="AL152" s="1944"/>
      <c r="AM152" s="1944"/>
      <c r="AN152" s="1945"/>
    </row>
    <row r="153" spans="2:43">
      <c r="C153" s="2142"/>
      <c r="D153" s="2166" t="s">
        <v>1420</v>
      </c>
      <c r="E153" s="2128">
        <v>437966.3</v>
      </c>
      <c r="F153" s="2128">
        <v>463648.2</v>
      </c>
      <c r="G153" s="2128">
        <v>471446.3</v>
      </c>
      <c r="H153" s="2128">
        <v>475105.8</v>
      </c>
      <c r="I153" s="2128">
        <v>472140</v>
      </c>
      <c r="J153" s="2128">
        <v>478288.4</v>
      </c>
      <c r="K153" s="2128"/>
      <c r="L153" s="2128"/>
      <c r="M153" s="2128"/>
      <c r="N153" s="2128"/>
      <c r="O153" s="2128"/>
      <c r="P153" s="2128"/>
      <c r="Q153" s="2128"/>
      <c r="R153" s="2128"/>
      <c r="S153" s="2128"/>
      <c r="T153" s="2128"/>
      <c r="U153" s="2128"/>
      <c r="V153" s="2128"/>
      <c r="W153" s="2128"/>
      <c r="X153" s="2128"/>
      <c r="Y153" s="2128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3">
      <c r="C154" s="2142"/>
      <c r="D154" s="2167"/>
      <c r="E154" s="2038"/>
      <c r="F154" s="2038"/>
      <c r="G154" s="2038"/>
      <c r="H154" s="2038"/>
      <c r="I154" s="2038"/>
      <c r="J154" s="2038"/>
      <c r="K154" s="2038"/>
      <c r="L154" s="2038"/>
      <c r="M154" s="2038"/>
      <c r="N154" s="2038"/>
      <c r="O154" s="2038"/>
      <c r="P154" s="2038"/>
      <c r="Q154" s="2038"/>
      <c r="R154" s="2038"/>
      <c r="S154" s="2038"/>
      <c r="T154" s="2038"/>
      <c r="U154" s="2038"/>
      <c r="V154" s="2038"/>
      <c r="W154" s="2038"/>
      <c r="X154" s="2038"/>
      <c r="Y154" s="2038"/>
      <c r="AH154" s="1625"/>
    </row>
    <row r="155" spans="2:43">
      <c r="C155" s="826" t="s">
        <v>1199</v>
      </c>
      <c r="D155" s="1589"/>
      <c r="E155" s="1625"/>
      <c r="AC155" s="2146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  <c r="AN155" s="1589"/>
    </row>
    <row r="156" spans="2:43" ht="12">
      <c r="B156" s="2168"/>
      <c r="C156" s="2169" t="s">
        <v>1139</v>
      </c>
      <c r="D156" s="1607" t="s">
        <v>1198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  <c r="AN156" s="1610">
        <v>109.4</v>
      </c>
    </row>
    <row r="157" spans="2:43" s="327" customFormat="1">
      <c r="B157" s="1454"/>
      <c r="C157" s="2170"/>
      <c r="D157" s="1589" t="s">
        <v>1140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531"/>
      <c r="AO157" s="1358" t="s">
        <v>1148</v>
      </c>
    </row>
    <row r="158" spans="2:43" s="327" customFormat="1">
      <c r="B158" s="1454"/>
      <c r="C158" s="2170"/>
      <c r="D158" s="1589" t="s">
        <v>1149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  <c r="AN158" s="1531"/>
    </row>
    <row r="159" spans="2:43" s="327" customFormat="1">
      <c r="B159" s="1454"/>
      <c r="C159" s="2170"/>
      <c r="D159" s="1589" t="s">
        <v>1141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1531"/>
      <c r="AO159" s="327" t="s">
        <v>64</v>
      </c>
    </row>
    <row r="160" spans="2:43" s="327" customFormat="1">
      <c r="B160" s="1454"/>
      <c r="C160" s="2169" t="s">
        <v>1143</v>
      </c>
      <c r="D160" s="1607" t="s">
        <v>1198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  <c r="AN160" s="1531">
        <v>98.4</v>
      </c>
    </row>
    <row r="161" spans="2:41" s="327" customFormat="1">
      <c r="B161" s="1454"/>
      <c r="C161" s="2170"/>
      <c r="D161" s="1589" t="s">
        <v>1140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610"/>
      <c r="AO161" s="1358" t="s">
        <v>1148</v>
      </c>
    </row>
    <row r="162" spans="2:41" s="327" customFormat="1">
      <c r="B162" s="1454"/>
      <c r="C162" s="2170"/>
      <c r="D162" s="1589" t="s">
        <v>1149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  <c r="AN162" s="1610"/>
    </row>
    <row r="163" spans="2:41" s="327" customFormat="1">
      <c r="B163" s="1455" t="s">
        <v>1150</v>
      </c>
      <c r="C163" s="2171"/>
      <c r="D163" s="1611" t="s">
        <v>1141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  <c r="AN163" s="1531"/>
    </row>
    <row r="164" spans="2:41" s="327" customFormat="1">
      <c r="B164" s="1455"/>
      <c r="C164" s="2172" t="s">
        <v>1144</v>
      </c>
      <c r="D164" s="1589" t="s">
        <v>1198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  <c r="AN164" s="1531">
        <v>107.8</v>
      </c>
    </row>
    <row r="165" spans="2:41" s="327" customFormat="1">
      <c r="B165" s="1454"/>
      <c r="C165" s="2173"/>
      <c r="D165" s="1589" t="s">
        <v>1140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531"/>
      <c r="AO165" s="1358" t="s">
        <v>1148</v>
      </c>
    </row>
    <row r="166" spans="2:41" s="327" customFormat="1">
      <c r="B166" s="1454"/>
      <c r="C166" s="2173"/>
      <c r="D166" s="1589" t="s">
        <v>1149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  <c r="AN166" s="1531"/>
    </row>
    <row r="167" spans="2:41" s="327" customFormat="1">
      <c r="B167" s="1454"/>
      <c r="C167" s="2173"/>
      <c r="D167" s="1589" t="s">
        <v>1141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531"/>
      <c r="AO167" s="1358" t="s">
        <v>271</v>
      </c>
    </row>
    <row r="168" spans="2:41" s="327" customFormat="1">
      <c r="B168" s="1454"/>
      <c r="C168" s="2169" t="s">
        <v>1146</v>
      </c>
      <c r="D168" s="1607" t="s">
        <v>1198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531">
        <v>101.8</v>
      </c>
      <c r="AO168" s="1358"/>
    </row>
    <row r="169" spans="2:41" s="327" customFormat="1">
      <c r="B169" s="1454"/>
      <c r="C169" s="1454"/>
      <c r="D169" s="1589" t="s">
        <v>1140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610"/>
      <c r="AO169" s="1358" t="s">
        <v>1148</v>
      </c>
    </row>
    <row r="170" spans="2:41" s="327" customFormat="1">
      <c r="B170" s="1454"/>
      <c r="C170" s="1454"/>
      <c r="D170" s="1589" t="s">
        <v>1149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610"/>
    </row>
    <row r="171" spans="2:41" s="327" customFormat="1">
      <c r="B171" s="1456"/>
      <c r="C171" s="1456"/>
      <c r="D171" s="1611" t="s">
        <v>1141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  <c r="AN171" s="1531"/>
    </row>
    <row r="172" spans="2:41" s="327" customFormat="1">
      <c r="E172" s="1359"/>
      <c r="F172" s="1357"/>
      <c r="X172" s="1357"/>
      <c r="AI172" s="1344"/>
      <c r="AJ172" s="1344"/>
      <c r="AK172" s="1344"/>
      <c r="AL172" s="1344"/>
      <c r="AM172" s="1344"/>
      <c r="AN172" s="1344"/>
    </row>
    <row r="173" spans="2:41" ht="11">
      <c r="F173" s="2121"/>
      <c r="G173" s="2121"/>
      <c r="H173" s="2121"/>
      <c r="I173" s="2121"/>
      <c r="J173" s="2121"/>
      <c r="K173" s="2121"/>
      <c r="L173" s="2121"/>
      <c r="M173" s="2121"/>
      <c r="N173" s="2121"/>
      <c r="O173" s="2121"/>
      <c r="P173" s="2121"/>
      <c r="Q173" s="2121"/>
      <c r="R173" s="2121"/>
      <c r="S173" s="2121"/>
      <c r="T173" s="2121"/>
      <c r="U173" s="2121"/>
      <c r="V173" s="2121"/>
      <c r="W173" s="2121"/>
      <c r="X173" s="2121"/>
      <c r="Y173" s="2121"/>
      <c r="Z173" s="2121"/>
      <c r="AA173" s="2121"/>
      <c r="AB173" s="2121"/>
      <c r="AC173" s="2121"/>
      <c r="AD173" s="2121"/>
      <c r="AE173" s="2121"/>
      <c r="AF173" s="2121"/>
      <c r="AG173" s="2121"/>
      <c r="AH173" s="2121"/>
      <c r="AI173" s="2121"/>
      <c r="AJ173" s="2121"/>
      <c r="AK173" s="2121"/>
      <c r="AL173" s="2121"/>
      <c r="AM173" s="2121"/>
      <c r="AN173" s="2121"/>
    </row>
    <row r="174" spans="2:41" ht="11">
      <c r="E174" s="2174"/>
      <c r="F174" s="2174"/>
      <c r="G174" s="2174"/>
      <c r="H174" s="2174"/>
      <c r="I174" s="2174"/>
      <c r="J174" s="2174"/>
      <c r="K174" s="2174"/>
      <c r="L174" s="2174"/>
      <c r="M174" s="2174"/>
      <c r="N174" s="2174"/>
      <c r="O174" s="2174"/>
      <c r="P174" s="2174"/>
      <c r="Q174" s="2174"/>
      <c r="R174" s="2174"/>
      <c r="S174" s="2174"/>
      <c r="T174" s="2174"/>
      <c r="U174" s="2174"/>
      <c r="V174" s="2174"/>
      <c r="W174" s="2174"/>
      <c r="X174" s="2174"/>
      <c r="Y174" s="2174"/>
      <c r="Z174" s="2174"/>
      <c r="AA174" s="2174"/>
      <c r="AB174" s="2174"/>
      <c r="AC174" s="2174"/>
      <c r="AD174" s="2174"/>
      <c r="AE174" s="2174"/>
      <c r="AF174" s="2174"/>
      <c r="AG174" s="2174"/>
      <c r="AH174" s="2174"/>
      <c r="AI174" s="2174"/>
      <c r="AJ174" s="2174"/>
      <c r="AK174" s="2174"/>
      <c r="AL174" s="2174"/>
      <c r="AM174" s="2174"/>
      <c r="AN174" s="2174"/>
    </row>
    <row r="175" spans="2:41" ht="11">
      <c r="E175" s="2174"/>
      <c r="F175" s="2174"/>
      <c r="G175" s="2174"/>
      <c r="H175" s="2174"/>
      <c r="I175" s="2174"/>
      <c r="J175" s="2174"/>
      <c r="K175" s="2174"/>
      <c r="L175" s="2174"/>
      <c r="M175" s="2174"/>
      <c r="N175" s="2174"/>
      <c r="O175" s="2174"/>
      <c r="P175" s="2174"/>
      <c r="Q175" s="2174"/>
      <c r="R175" s="2174"/>
      <c r="S175" s="2174"/>
      <c r="T175" s="2174"/>
      <c r="U175" s="2174"/>
      <c r="V175" s="2174"/>
      <c r="W175" s="2174"/>
      <c r="X175" s="2174"/>
      <c r="Y175" s="2174"/>
      <c r="Z175" s="2174"/>
      <c r="AA175" s="2174"/>
      <c r="AB175" s="2174"/>
      <c r="AC175" s="2174"/>
      <c r="AD175" s="2174"/>
      <c r="AE175" s="2174"/>
      <c r="AF175" s="2174"/>
      <c r="AG175" s="2174"/>
      <c r="AH175" s="2174"/>
      <c r="AI175" s="2174"/>
      <c r="AJ175" s="2174"/>
      <c r="AK175" s="2174"/>
      <c r="AL175" s="2174"/>
      <c r="AM175" s="2174"/>
      <c r="AN175" s="2174"/>
    </row>
    <row r="176" spans="2:41">
      <c r="F176" s="2121"/>
      <c r="G176" s="2121"/>
      <c r="H176" s="2121"/>
      <c r="I176" s="2175"/>
      <c r="J176" s="2121"/>
      <c r="K176" s="2176"/>
      <c r="L176" s="2121"/>
      <c r="M176" s="2121"/>
      <c r="N176" s="2121"/>
      <c r="O176" s="2121"/>
      <c r="P176" s="2121"/>
      <c r="Q176" s="2121"/>
      <c r="R176" s="2121"/>
      <c r="S176" s="2121"/>
      <c r="T176" s="2121"/>
      <c r="U176" s="2177"/>
      <c r="V176" s="2121"/>
      <c r="W176" s="2121"/>
      <c r="X176" s="2121"/>
      <c r="Y176" s="2121"/>
      <c r="Z176" s="2121"/>
      <c r="AA176" s="2174"/>
      <c r="AB176" s="2174"/>
      <c r="AC176" s="2174"/>
      <c r="AD176" s="2174"/>
      <c r="AE176" s="2121"/>
      <c r="AF176" s="2121"/>
      <c r="AG176" s="2121"/>
      <c r="AH176" s="2121"/>
      <c r="AI176" s="2121"/>
      <c r="AJ176" s="2121"/>
      <c r="AK176" s="2121"/>
      <c r="AL176" s="2121"/>
      <c r="AM176" s="2121"/>
      <c r="AN176" s="2121"/>
    </row>
    <row r="177" spans="6:40">
      <c r="F177" s="2121"/>
      <c r="G177" s="2121"/>
      <c r="H177" s="2121"/>
      <c r="I177" s="2175"/>
      <c r="J177" s="2121"/>
      <c r="K177" s="2176"/>
      <c r="L177" s="2121"/>
      <c r="M177" s="2121"/>
      <c r="N177" s="2121"/>
      <c r="O177" s="2121"/>
      <c r="P177" s="2121"/>
      <c r="Q177" s="2121"/>
      <c r="R177" s="2121"/>
      <c r="S177" s="2121"/>
      <c r="T177" s="2121"/>
      <c r="U177" s="2177"/>
      <c r="V177" s="2121"/>
      <c r="W177" s="2121"/>
      <c r="X177" s="2121"/>
      <c r="Y177" s="2121"/>
      <c r="Z177" s="2121"/>
      <c r="AA177" s="2174"/>
      <c r="AB177" s="2174"/>
      <c r="AC177" s="2174"/>
      <c r="AD177" s="2174"/>
      <c r="AE177" s="2121"/>
      <c r="AF177" s="2121"/>
      <c r="AG177" s="2121"/>
      <c r="AH177" s="2121"/>
      <c r="AI177" s="2121"/>
      <c r="AJ177" s="2121"/>
      <c r="AK177" s="2121"/>
      <c r="AL177" s="2121"/>
      <c r="AM177" s="2121"/>
      <c r="AN177" s="2121"/>
    </row>
    <row r="178" spans="6:40">
      <c r="F178" s="2121"/>
      <c r="G178" s="2121"/>
      <c r="H178" s="2121"/>
      <c r="I178" s="2175"/>
      <c r="J178" s="2121"/>
      <c r="K178" s="2176"/>
      <c r="L178" s="2121"/>
      <c r="M178" s="2121"/>
      <c r="N178" s="2121"/>
      <c r="O178" s="2121"/>
      <c r="P178" s="2121"/>
      <c r="Q178" s="2121"/>
      <c r="R178" s="2121"/>
      <c r="S178" s="2121"/>
      <c r="T178" s="2121"/>
      <c r="U178" s="2177"/>
      <c r="V178" s="2121"/>
      <c r="W178" s="2121"/>
      <c r="X178" s="2121"/>
      <c r="Y178" s="2121"/>
      <c r="Z178" s="2121"/>
      <c r="AA178" s="2174"/>
      <c r="AB178" s="2174"/>
      <c r="AC178" s="2174"/>
      <c r="AD178" s="2174"/>
      <c r="AE178" s="2121"/>
      <c r="AF178" s="2121"/>
      <c r="AG178" s="2121"/>
      <c r="AH178" s="2121"/>
      <c r="AI178" s="2121"/>
      <c r="AJ178" s="2121"/>
      <c r="AK178" s="2121"/>
      <c r="AL178" s="2121"/>
      <c r="AM178" s="2121"/>
      <c r="AN178" s="2121"/>
    </row>
    <row r="179" spans="6:40">
      <c r="F179" s="2121"/>
      <c r="G179" s="2121"/>
      <c r="H179" s="2121"/>
      <c r="I179" s="2175"/>
      <c r="J179" s="2121"/>
      <c r="K179" s="2176"/>
      <c r="L179" s="2121"/>
      <c r="M179" s="2121"/>
      <c r="N179" s="2121"/>
      <c r="O179" s="2121"/>
      <c r="P179" s="2121"/>
      <c r="Q179" s="2121"/>
      <c r="R179" s="2121"/>
      <c r="S179" s="2121"/>
      <c r="T179" s="2121"/>
      <c r="U179" s="2177"/>
      <c r="V179" s="2121"/>
      <c r="W179" s="2121"/>
      <c r="X179" s="2121"/>
      <c r="Y179" s="2121"/>
      <c r="Z179" s="2121"/>
      <c r="AA179" s="2174"/>
      <c r="AB179" s="2174"/>
      <c r="AC179" s="2174"/>
      <c r="AD179" s="2174"/>
      <c r="AE179" s="2121"/>
      <c r="AF179" s="2121"/>
      <c r="AG179" s="2121"/>
      <c r="AH179" s="2121"/>
      <c r="AI179" s="2121"/>
      <c r="AJ179" s="2121"/>
      <c r="AK179" s="2121"/>
      <c r="AL179" s="2121"/>
      <c r="AM179" s="2121"/>
      <c r="AN179" s="2121"/>
    </row>
    <row r="180" spans="6:40">
      <c r="F180" s="2121"/>
      <c r="G180" s="2121"/>
      <c r="H180" s="2121"/>
      <c r="I180" s="2175"/>
      <c r="J180" s="2121"/>
      <c r="K180" s="2176"/>
      <c r="L180" s="2121"/>
      <c r="M180" s="2121"/>
      <c r="N180" s="2121"/>
      <c r="O180" s="2121"/>
      <c r="P180" s="2121"/>
      <c r="Q180" s="2121"/>
      <c r="R180" s="2121"/>
      <c r="S180" s="2121"/>
      <c r="T180" s="2121"/>
      <c r="U180" s="2177"/>
      <c r="V180" s="2121"/>
      <c r="W180" s="2121"/>
      <c r="X180" s="2121"/>
      <c r="Y180" s="2121"/>
      <c r="Z180" s="2121"/>
      <c r="AA180" s="2174"/>
      <c r="AB180" s="2174"/>
      <c r="AC180" s="2174"/>
      <c r="AD180" s="2174"/>
      <c r="AE180" s="2121"/>
      <c r="AF180" s="2121"/>
      <c r="AG180" s="2121"/>
      <c r="AH180" s="2121"/>
      <c r="AI180" s="2121"/>
      <c r="AJ180" s="2121"/>
      <c r="AK180" s="2121"/>
      <c r="AL180" s="2121"/>
      <c r="AM180" s="2121"/>
      <c r="AN180" s="2121"/>
    </row>
    <row r="181" spans="6:40">
      <c r="F181" s="2121"/>
      <c r="G181" s="2121"/>
      <c r="H181" s="2121"/>
      <c r="I181" s="2175"/>
      <c r="J181" s="2121"/>
      <c r="K181" s="2176"/>
      <c r="L181" s="2121"/>
      <c r="M181" s="2121"/>
      <c r="N181" s="2121"/>
      <c r="O181" s="2121"/>
      <c r="P181" s="2121"/>
      <c r="Q181" s="2121"/>
      <c r="R181" s="2121"/>
      <c r="S181" s="2121"/>
      <c r="T181" s="2121"/>
      <c r="U181" s="2177"/>
      <c r="V181" s="2121"/>
      <c r="W181" s="2121"/>
      <c r="X181" s="2121"/>
      <c r="Y181" s="2121"/>
      <c r="Z181" s="2121"/>
      <c r="AA181" s="2174"/>
      <c r="AB181" s="2174"/>
      <c r="AC181" s="2174"/>
      <c r="AD181" s="2174"/>
      <c r="AE181" s="2121"/>
      <c r="AF181" s="2121"/>
      <c r="AG181" s="2121"/>
      <c r="AH181" s="2121"/>
      <c r="AI181" s="2121"/>
      <c r="AJ181" s="2121"/>
      <c r="AK181" s="2121"/>
      <c r="AL181" s="2121"/>
      <c r="AM181" s="2121"/>
      <c r="AN181" s="2121"/>
    </row>
    <row r="182" spans="6:40">
      <c r="F182" s="2121"/>
      <c r="G182" s="2121"/>
      <c r="H182" s="2121"/>
      <c r="I182" s="2175"/>
      <c r="J182" s="2121"/>
      <c r="K182" s="2176"/>
      <c r="L182" s="2121"/>
      <c r="M182" s="2121"/>
      <c r="N182" s="2121"/>
      <c r="O182" s="2121"/>
      <c r="P182" s="2121"/>
      <c r="Q182" s="2121"/>
      <c r="R182" s="2121"/>
      <c r="S182" s="2121"/>
      <c r="T182" s="2121"/>
      <c r="U182" s="2177"/>
      <c r="V182" s="2121"/>
      <c r="W182" s="2121"/>
      <c r="X182" s="2121"/>
      <c r="Y182" s="2121"/>
      <c r="Z182" s="2121"/>
      <c r="AA182" s="2174"/>
      <c r="AB182" s="2174"/>
      <c r="AC182" s="2174"/>
      <c r="AD182" s="2174"/>
      <c r="AE182" s="2121"/>
      <c r="AF182" s="2121"/>
      <c r="AG182" s="2121"/>
      <c r="AH182" s="2121"/>
      <c r="AI182" s="2121"/>
      <c r="AJ182" s="2121"/>
      <c r="AK182" s="2121"/>
      <c r="AL182" s="2121"/>
      <c r="AM182" s="2121"/>
      <c r="AN182" s="2121"/>
    </row>
    <row r="183" spans="6:40">
      <c r="F183" s="2121"/>
      <c r="G183" s="2121"/>
      <c r="H183" s="2121"/>
      <c r="I183" s="2175"/>
      <c r="J183" s="2121"/>
      <c r="K183" s="2176"/>
      <c r="L183" s="2121"/>
      <c r="M183" s="2121"/>
      <c r="N183" s="2121"/>
      <c r="O183" s="2121"/>
      <c r="P183" s="2121"/>
      <c r="Q183" s="2121"/>
      <c r="R183" s="2121"/>
      <c r="S183" s="2121"/>
      <c r="T183" s="2121"/>
      <c r="U183" s="2177"/>
      <c r="V183" s="2121"/>
      <c r="W183" s="2121"/>
      <c r="X183" s="2121"/>
      <c r="Y183" s="2121"/>
      <c r="Z183" s="2121"/>
      <c r="AA183" s="2174"/>
      <c r="AB183" s="2174"/>
      <c r="AC183" s="2174"/>
      <c r="AD183" s="2174"/>
      <c r="AE183" s="2121"/>
      <c r="AF183" s="2121"/>
      <c r="AG183" s="2121"/>
      <c r="AH183" s="2121"/>
      <c r="AI183" s="2121"/>
      <c r="AJ183" s="2121"/>
      <c r="AK183" s="2121"/>
      <c r="AL183" s="2121"/>
      <c r="AM183" s="2121"/>
      <c r="AN183" s="2121"/>
    </row>
    <row r="184" spans="6:40">
      <c r="F184" s="2121"/>
      <c r="G184" s="2121"/>
      <c r="H184" s="2121"/>
      <c r="I184" s="2175"/>
      <c r="J184" s="2121"/>
      <c r="K184" s="2176"/>
      <c r="L184" s="2121"/>
      <c r="M184" s="2121"/>
      <c r="N184" s="2121"/>
      <c r="O184" s="2121"/>
      <c r="P184" s="2121"/>
      <c r="Q184" s="2121"/>
      <c r="R184" s="2121"/>
      <c r="S184" s="2121"/>
      <c r="T184" s="2121"/>
      <c r="U184" s="2177"/>
      <c r="V184" s="2121"/>
      <c r="W184" s="2121"/>
      <c r="X184" s="2121"/>
      <c r="Y184" s="2121"/>
      <c r="Z184" s="2121"/>
      <c r="AA184" s="2174"/>
      <c r="AB184" s="2174"/>
      <c r="AC184" s="2174"/>
      <c r="AD184" s="2174"/>
      <c r="AE184" s="2121"/>
      <c r="AF184" s="2121"/>
      <c r="AG184" s="2121"/>
      <c r="AH184" s="2121"/>
      <c r="AI184" s="2121"/>
      <c r="AJ184" s="2121"/>
      <c r="AK184" s="2121"/>
      <c r="AL184" s="2121"/>
      <c r="AM184" s="2121"/>
      <c r="AN184" s="2121"/>
    </row>
    <row r="185" spans="6:40">
      <c r="F185" s="2121"/>
      <c r="G185" s="2121"/>
      <c r="H185" s="2121"/>
      <c r="I185" s="2175"/>
      <c r="J185" s="2121"/>
      <c r="K185" s="2176"/>
      <c r="L185" s="2121"/>
      <c r="M185" s="2121"/>
      <c r="N185" s="2121"/>
      <c r="O185" s="2121"/>
      <c r="P185" s="2121"/>
      <c r="Q185" s="2121"/>
      <c r="R185" s="2121"/>
      <c r="S185" s="2121"/>
      <c r="T185" s="2121"/>
      <c r="U185" s="2177"/>
      <c r="V185" s="2121"/>
      <c r="W185" s="2121"/>
      <c r="X185" s="2121"/>
      <c r="Y185" s="2121"/>
      <c r="Z185" s="2121"/>
      <c r="AA185" s="2174"/>
      <c r="AB185" s="2174"/>
      <c r="AC185" s="2174"/>
      <c r="AD185" s="2174"/>
      <c r="AE185" s="2121"/>
      <c r="AF185" s="2121"/>
      <c r="AG185" s="2121"/>
      <c r="AH185" s="2121"/>
      <c r="AI185" s="2121"/>
      <c r="AJ185" s="2121"/>
      <c r="AK185" s="2121"/>
      <c r="AL185" s="2121"/>
      <c r="AM185" s="2121"/>
      <c r="AN185" s="2121"/>
    </row>
    <row r="186" spans="6:40">
      <c r="F186" s="2121"/>
      <c r="G186" s="2121"/>
      <c r="H186" s="2121"/>
      <c r="I186" s="2175"/>
      <c r="J186" s="2121"/>
      <c r="K186" s="2176"/>
      <c r="L186" s="2121"/>
      <c r="M186" s="2121"/>
      <c r="N186" s="2121"/>
      <c r="O186" s="2121"/>
      <c r="P186" s="2121"/>
      <c r="Q186" s="2121"/>
      <c r="R186" s="2121"/>
      <c r="S186" s="2121"/>
      <c r="T186" s="2121"/>
      <c r="U186" s="2177"/>
      <c r="V186" s="2121"/>
      <c r="W186" s="2121"/>
      <c r="X186" s="2121"/>
      <c r="Y186" s="2121"/>
      <c r="Z186" s="2121"/>
      <c r="AA186" s="2174"/>
      <c r="AB186" s="2174"/>
      <c r="AC186" s="2174"/>
      <c r="AD186" s="2174"/>
      <c r="AE186" s="2121"/>
      <c r="AF186" s="2121"/>
      <c r="AG186" s="2121"/>
      <c r="AH186" s="2121"/>
      <c r="AI186" s="2121"/>
      <c r="AJ186" s="2121"/>
      <c r="AK186" s="2121"/>
      <c r="AL186" s="2121"/>
      <c r="AM186" s="2121"/>
      <c r="AN186" s="2121"/>
    </row>
    <row r="187" spans="6:40">
      <c r="F187" s="2121"/>
      <c r="G187" s="2121"/>
      <c r="H187" s="2121"/>
      <c r="I187" s="2175"/>
      <c r="J187" s="2121"/>
      <c r="K187" s="2176"/>
      <c r="L187" s="2121"/>
      <c r="M187" s="2121"/>
      <c r="N187" s="2121"/>
      <c r="O187" s="2121"/>
      <c r="P187" s="2121"/>
      <c r="Q187" s="2121"/>
      <c r="R187" s="2121"/>
      <c r="S187" s="2121"/>
      <c r="T187" s="2121"/>
      <c r="U187" s="2177"/>
      <c r="V187" s="2121"/>
      <c r="W187" s="2121"/>
      <c r="X187" s="2121"/>
      <c r="Y187" s="2121"/>
      <c r="Z187" s="2121"/>
      <c r="AA187" s="2174"/>
      <c r="AB187" s="2174"/>
      <c r="AC187" s="2174"/>
      <c r="AD187" s="2174"/>
      <c r="AE187" s="2121"/>
      <c r="AF187" s="2121"/>
      <c r="AG187" s="2121"/>
      <c r="AH187" s="2121"/>
      <c r="AI187" s="2121"/>
      <c r="AJ187" s="2121"/>
      <c r="AK187" s="2121"/>
      <c r="AL187" s="2121"/>
      <c r="AM187" s="2121"/>
      <c r="AN187" s="2121"/>
    </row>
    <row r="188" spans="6:40">
      <c r="F188" s="2121"/>
      <c r="G188" s="2121"/>
      <c r="H188" s="2121"/>
      <c r="I188" s="2175"/>
      <c r="J188" s="2121"/>
      <c r="K188" s="2176"/>
      <c r="L188" s="2121"/>
      <c r="M188" s="2121"/>
      <c r="N188" s="2121"/>
      <c r="O188" s="2121"/>
      <c r="P188" s="2121"/>
      <c r="Q188" s="2121"/>
      <c r="R188" s="2121"/>
      <c r="S188" s="2121"/>
      <c r="T188" s="2121"/>
      <c r="U188" s="2177"/>
      <c r="V188" s="2121"/>
      <c r="W188" s="2121"/>
      <c r="X188" s="2121"/>
      <c r="Y188" s="2121"/>
      <c r="Z188" s="2121"/>
      <c r="AA188" s="2174"/>
      <c r="AB188" s="2174"/>
      <c r="AC188" s="2174"/>
      <c r="AD188" s="2174"/>
      <c r="AE188" s="2121"/>
      <c r="AF188" s="2121"/>
      <c r="AG188" s="2121"/>
      <c r="AH188" s="2121"/>
      <c r="AI188" s="2121"/>
      <c r="AJ188" s="2121"/>
      <c r="AK188" s="2121"/>
      <c r="AL188" s="2121"/>
      <c r="AM188" s="2121"/>
      <c r="AN188" s="2121"/>
    </row>
    <row r="189" spans="6:40">
      <c r="F189" s="2121"/>
      <c r="G189" s="2121"/>
      <c r="H189" s="2121"/>
      <c r="I189" s="2175"/>
      <c r="J189" s="2121"/>
      <c r="K189" s="2176"/>
      <c r="L189" s="2121"/>
      <c r="M189" s="2121"/>
      <c r="N189" s="2121"/>
      <c r="O189" s="2121"/>
      <c r="P189" s="2121"/>
      <c r="Q189" s="2121"/>
      <c r="R189" s="2121"/>
      <c r="S189" s="2121"/>
      <c r="T189" s="2121"/>
      <c r="U189" s="2177"/>
      <c r="V189" s="2121"/>
      <c r="W189" s="2121"/>
      <c r="X189" s="2121"/>
      <c r="Y189" s="2121"/>
      <c r="Z189" s="2121"/>
      <c r="AA189" s="2174"/>
      <c r="AB189" s="2174"/>
      <c r="AC189" s="2174"/>
      <c r="AD189" s="2174"/>
      <c r="AE189" s="2121"/>
      <c r="AF189" s="2121"/>
      <c r="AG189" s="2121"/>
      <c r="AH189" s="2121"/>
      <c r="AI189" s="2121"/>
      <c r="AJ189" s="2121"/>
      <c r="AK189" s="2121"/>
      <c r="AL189" s="2121"/>
      <c r="AM189" s="2121"/>
      <c r="AN189" s="2121"/>
    </row>
    <row r="190" spans="6:40">
      <c r="F190" s="2121"/>
      <c r="G190" s="2121"/>
      <c r="H190" s="2121"/>
      <c r="I190" s="2175"/>
      <c r="J190" s="2121"/>
      <c r="K190" s="2176"/>
      <c r="L190" s="2121"/>
      <c r="M190" s="2121"/>
      <c r="N190" s="2121"/>
      <c r="O190" s="2121"/>
      <c r="P190" s="2121"/>
      <c r="Q190" s="2121"/>
      <c r="R190" s="2121"/>
      <c r="S190" s="2121"/>
      <c r="T190" s="2121"/>
      <c r="U190" s="2177"/>
      <c r="V190" s="2121"/>
      <c r="W190" s="2121"/>
      <c r="X190" s="2121"/>
      <c r="Y190" s="2121"/>
      <c r="Z190" s="2121"/>
      <c r="AA190" s="2174"/>
      <c r="AB190" s="2174"/>
      <c r="AC190" s="2174"/>
      <c r="AD190" s="2174"/>
      <c r="AE190" s="2121"/>
      <c r="AF190" s="2121"/>
      <c r="AG190" s="2121"/>
      <c r="AH190" s="2121"/>
      <c r="AI190" s="2121"/>
      <c r="AJ190" s="2121"/>
      <c r="AK190" s="2121"/>
      <c r="AL190" s="2121"/>
      <c r="AM190" s="2121"/>
      <c r="AN190" s="2121"/>
    </row>
    <row r="191" spans="6:40">
      <c r="F191" s="2121"/>
      <c r="G191" s="2121"/>
      <c r="H191" s="2121"/>
      <c r="I191" s="2175"/>
      <c r="J191" s="2121"/>
      <c r="K191" s="2176"/>
      <c r="L191" s="2121"/>
      <c r="M191" s="2121"/>
      <c r="N191" s="2121"/>
      <c r="O191" s="2121"/>
      <c r="P191" s="2121"/>
      <c r="Q191" s="2121"/>
      <c r="R191" s="2121"/>
      <c r="S191" s="2121"/>
      <c r="T191" s="2121"/>
      <c r="U191" s="2177"/>
      <c r="V191" s="2121"/>
      <c r="W191" s="2121"/>
      <c r="X191" s="2121"/>
      <c r="Y191" s="2121"/>
      <c r="Z191" s="2121"/>
      <c r="AA191" s="2174"/>
      <c r="AB191" s="2174"/>
      <c r="AC191" s="2174"/>
      <c r="AD191" s="2174"/>
      <c r="AE191" s="2121"/>
      <c r="AF191" s="2121"/>
      <c r="AG191" s="2121"/>
      <c r="AH191" s="2121"/>
      <c r="AI191" s="2121"/>
      <c r="AJ191" s="2121"/>
      <c r="AK191" s="2121"/>
      <c r="AL191" s="2121"/>
      <c r="AM191" s="2121"/>
      <c r="AN191" s="2121"/>
    </row>
    <row r="192" spans="6:40">
      <c r="F192" s="2121"/>
      <c r="G192" s="2121"/>
      <c r="H192" s="2121"/>
      <c r="I192" s="2175"/>
      <c r="J192" s="2121"/>
      <c r="K192" s="2176"/>
      <c r="L192" s="2121"/>
      <c r="M192" s="2121"/>
      <c r="N192" s="2121"/>
      <c r="O192" s="2121"/>
      <c r="P192" s="2121"/>
      <c r="Q192" s="2121"/>
      <c r="R192" s="2121"/>
      <c r="S192" s="2121"/>
      <c r="T192" s="2121"/>
      <c r="U192" s="2177"/>
      <c r="V192" s="2121"/>
      <c r="W192" s="2121"/>
      <c r="X192" s="2121"/>
      <c r="Y192" s="2121"/>
      <c r="Z192" s="2121"/>
      <c r="AA192" s="2174"/>
      <c r="AB192" s="2174"/>
      <c r="AC192" s="2174"/>
      <c r="AD192" s="2174"/>
      <c r="AE192" s="2121"/>
      <c r="AF192" s="2121"/>
      <c r="AG192" s="2121"/>
      <c r="AH192" s="2121"/>
      <c r="AI192" s="2121"/>
      <c r="AJ192" s="2121"/>
      <c r="AK192" s="2121"/>
      <c r="AL192" s="2121"/>
      <c r="AM192" s="2121"/>
      <c r="AN192" s="2121"/>
    </row>
    <row r="193" spans="6:40">
      <c r="F193" s="2121"/>
      <c r="G193" s="2121"/>
      <c r="H193" s="2121"/>
      <c r="I193" s="2175"/>
      <c r="J193" s="2121"/>
      <c r="K193" s="2176"/>
      <c r="L193" s="2121"/>
      <c r="M193" s="2121"/>
      <c r="N193" s="2121"/>
      <c r="O193" s="2121"/>
      <c r="P193" s="2121"/>
      <c r="Q193" s="2121"/>
      <c r="R193" s="2121"/>
      <c r="S193" s="2121"/>
      <c r="T193" s="2121"/>
      <c r="U193" s="2177"/>
      <c r="V193" s="2121"/>
      <c r="W193" s="2121"/>
      <c r="X193" s="2121"/>
      <c r="Y193" s="2121"/>
      <c r="Z193" s="2121"/>
      <c r="AA193" s="2174"/>
      <c r="AB193" s="2174"/>
      <c r="AC193" s="2174"/>
      <c r="AD193" s="2174"/>
      <c r="AE193" s="2121"/>
      <c r="AF193" s="2121"/>
      <c r="AG193" s="2121"/>
      <c r="AH193" s="2121"/>
      <c r="AI193" s="2121"/>
      <c r="AJ193" s="2121"/>
      <c r="AK193" s="2121"/>
      <c r="AL193" s="2121"/>
      <c r="AM193" s="2121"/>
      <c r="AN193" s="2121"/>
    </row>
    <row r="194" spans="6:40">
      <c r="F194" s="2121"/>
      <c r="G194" s="2121"/>
      <c r="H194" s="2121"/>
      <c r="I194" s="2175"/>
      <c r="J194" s="2121"/>
      <c r="K194" s="2176"/>
      <c r="L194" s="2121"/>
      <c r="M194" s="2121"/>
      <c r="N194" s="2121"/>
      <c r="O194" s="2121"/>
      <c r="P194" s="2121"/>
      <c r="Q194" s="2121"/>
      <c r="R194" s="2121"/>
      <c r="S194" s="2121"/>
      <c r="T194" s="2121"/>
      <c r="U194" s="2177"/>
      <c r="V194" s="2121"/>
      <c r="W194" s="2121"/>
      <c r="X194" s="2121"/>
      <c r="Y194" s="2121"/>
      <c r="Z194" s="2121"/>
      <c r="AA194" s="2174"/>
      <c r="AB194" s="2174"/>
      <c r="AC194" s="2174"/>
      <c r="AD194" s="2174"/>
      <c r="AE194" s="2121"/>
      <c r="AF194" s="2121"/>
      <c r="AG194" s="2121"/>
      <c r="AH194" s="2121"/>
      <c r="AI194" s="2121"/>
      <c r="AJ194" s="2121"/>
      <c r="AK194" s="2121"/>
      <c r="AL194" s="2121"/>
      <c r="AM194" s="2121"/>
      <c r="AN194" s="2121"/>
    </row>
    <row r="195" spans="6:40">
      <c r="F195" s="2121"/>
      <c r="G195" s="2121"/>
      <c r="H195" s="2121"/>
      <c r="I195" s="2175"/>
      <c r="J195" s="2121"/>
      <c r="K195" s="2176"/>
      <c r="L195" s="2121"/>
      <c r="M195" s="2121"/>
      <c r="N195" s="2121"/>
      <c r="O195" s="2121"/>
      <c r="P195" s="2121"/>
      <c r="Q195" s="2121"/>
      <c r="R195" s="2121"/>
      <c r="S195" s="2121"/>
      <c r="T195" s="2121"/>
      <c r="U195" s="2177"/>
      <c r="V195" s="2121"/>
      <c r="W195" s="2121"/>
      <c r="X195" s="2121"/>
      <c r="Y195" s="2121"/>
      <c r="Z195" s="2121"/>
      <c r="AA195" s="2174"/>
      <c r="AB195" s="2174"/>
      <c r="AC195" s="2174"/>
      <c r="AD195" s="2174"/>
      <c r="AE195" s="2121"/>
      <c r="AF195" s="2121"/>
      <c r="AG195" s="2121"/>
      <c r="AH195" s="2121"/>
      <c r="AI195" s="2121"/>
      <c r="AJ195" s="2121"/>
      <c r="AK195" s="2121"/>
      <c r="AL195" s="2121"/>
      <c r="AM195" s="2121"/>
      <c r="AN195" s="2121"/>
    </row>
    <row r="196" spans="6:40">
      <c r="F196" s="2121"/>
      <c r="G196" s="2121"/>
      <c r="H196" s="2121"/>
      <c r="I196" s="2175"/>
      <c r="J196" s="2121"/>
      <c r="K196" s="2176"/>
      <c r="L196" s="2121"/>
      <c r="M196" s="2121"/>
      <c r="N196" s="2121"/>
      <c r="O196" s="2121"/>
      <c r="P196" s="2121"/>
      <c r="Q196" s="2121"/>
      <c r="R196" s="2121"/>
      <c r="S196" s="2121"/>
      <c r="T196" s="2121"/>
      <c r="U196" s="2177"/>
      <c r="V196" s="2121"/>
      <c r="W196" s="2121"/>
      <c r="X196" s="2121"/>
      <c r="Y196" s="2121"/>
      <c r="Z196" s="2121"/>
      <c r="AA196" s="2174"/>
      <c r="AB196" s="2174"/>
      <c r="AC196" s="2174"/>
      <c r="AD196" s="2174"/>
      <c r="AE196" s="2121"/>
      <c r="AF196" s="2121"/>
      <c r="AG196" s="2121"/>
      <c r="AH196" s="2121"/>
      <c r="AI196" s="2121"/>
      <c r="AJ196" s="2121"/>
      <c r="AK196" s="2121"/>
      <c r="AL196" s="2121"/>
      <c r="AM196" s="2121"/>
      <c r="AN196" s="2121"/>
    </row>
    <row r="197" spans="6:40" ht="8.25" customHeight="1">
      <c r="F197" s="2121"/>
      <c r="G197" s="2121"/>
      <c r="H197" s="2121"/>
      <c r="I197" s="2175"/>
      <c r="J197" s="2121"/>
      <c r="K197" s="2176"/>
      <c r="L197" s="2121"/>
      <c r="M197" s="2121"/>
      <c r="N197" s="2121"/>
      <c r="O197" s="2121"/>
      <c r="P197" s="2121"/>
      <c r="Q197" s="2121"/>
      <c r="R197" s="2121"/>
      <c r="S197" s="2121"/>
      <c r="T197" s="2121"/>
      <c r="U197" s="2177"/>
      <c r="V197" s="2121"/>
      <c r="W197" s="2121"/>
      <c r="X197" s="2121"/>
      <c r="Y197" s="2121"/>
      <c r="Z197" s="2121"/>
      <c r="AA197" s="2174"/>
      <c r="AB197" s="2174"/>
      <c r="AC197" s="2174"/>
      <c r="AD197" s="2174"/>
      <c r="AE197" s="2121"/>
      <c r="AF197" s="2121"/>
      <c r="AG197" s="2121"/>
      <c r="AH197" s="2121"/>
      <c r="AI197" s="2121"/>
      <c r="AJ197" s="2121"/>
      <c r="AK197" s="2121"/>
      <c r="AL197" s="2121"/>
      <c r="AM197" s="2121"/>
      <c r="AN197" s="2121"/>
    </row>
    <row r="198" spans="6:40">
      <c r="F198" s="2121"/>
      <c r="G198" s="2121"/>
      <c r="H198" s="2121"/>
      <c r="I198" s="2175"/>
      <c r="J198" s="2121"/>
      <c r="K198" s="2176"/>
      <c r="L198" s="2121"/>
      <c r="M198" s="2121"/>
      <c r="N198" s="2121"/>
      <c r="O198" s="2121"/>
      <c r="P198" s="2121"/>
      <c r="Q198" s="2121"/>
      <c r="R198" s="2121"/>
      <c r="S198" s="2121"/>
      <c r="T198" s="2121"/>
      <c r="U198" s="2177"/>
      <c r="V198" s="2121"/>
      <c r="W198" s="2121"/>
      <c r="X198" s="2121"/>
      <c r="Y198" s="2121"/>
      <c r="Z198" s="2121"/>
      <c r="AA198" s="2174"/>
      <c r="AB198" s="2174"/>
      <c r="AC198" s="2174"/>
      <c r="AD198" s="2174"/>
      <c r="AE198" s="2121"/>
      <c r="AF198" s="2121"/>
      <c r="AG198" s="2121"/>
      <c r="AH198" s="2121"/>
      <c r="AI198" s="2121"/>
      <c r="AJ198" s="2121"/>
      <c r="AK198" s="2121"/>
      <c r="AL198" s="2121"/>
      <c r="AM198" s="2121"/>
      <c r="AN198" s="2121"/>
    </row>
    <row r="199" spans="6:40">
      <c r="F199" s="2121"/>
      <c r="G199" s="2121"/>
      <c r="H199" s="2121"/>
      <c r="I199" s="2175"/>
      <c r="J199" s="2121"/>
      <c r="K199" s="2176"/>
      <c r="L199" s="2121"/>
      <c r="M199" s="2121"/>
      <c r="N199" s="2121"/>
      <c r="O199" s="2121"/>
      <c r="P199" s="2121"/>
      <c r="Q199" s="2121"/>
      <c r="R199" s="2121"/>
      <c r="S199" s="2121"/>
      <c r="T199" s="2121"/>
      <c r="U199" s="2177"/>
      <c r="V199" s="2121"/>
      <c r="W199" s="2121"/>
      <c r="X199" s="2121"/>
      <c r="Y199" s="2121"/>
      <c r="Z199" s="2121"/>
      <c r="AA199" s="2174"/>
      <c r="AB199" s="2174"/>
      <c r="AC199" s="2174"/>
      <c r="AD199" s="2174"/>
      <c r="AE199" s="2121"/>
      <c r="AF199" s="2121"/>
      <c r="AG199" s="2121"/>
      <c r="AH199" s="2121"/>
      <c r="AI199" s="2121"/>
      <c r="AJ199" s="2121"/>
      <c r="AK199" s="2121"/>
      <c r="AL199" s="2121"/>
      <c r="AM199" s="2121"/>
      <c r="AN199" s="2121"/>
    </row>
    <row r="200" spans="6:40" ht="11">
      <c r="F200" s="2121"/>
      <c r="G200" s="2121"/>
      <c r="H200" s="2121"/>
      <c r="I200" s="2175"/>
      <c r="J200" s="2121"/>
      <c r="K200" s="2121"/>
      <c r="L200" s="2121"/>
      <c r="M200" s="2121"/>
      <c r="N200" s="2121"/>
      <c r="O200" s="2121"/>
      <c r="P200" s="2121"/>
      <c r="Q200" s="2121"/>
      <c r="R200" s="2121"/>
      <c r="S200" s="2121"/>
      <c r="T200" s="2121"/>
      <c r="U200" s="2177"/>
      <c r="V200" s="2121"/>
      <c r="W200" s="2121"/>
      <c r="X200" s="2121"/>
      <c r="Y200" s="2121"/>
      <c r="Z200" s="2121"/>
      <c r="AA200" s="2174"/>
      <c r="AB200" s="2174"/>
      <c r="AC200" s="2174"/>
      <c r="AD200" s="2174"/>
      <c r="AE200" s="2121"/>
      <c r="AF200" s="2121"/>
      <c r="AG200" s="2121"/>
      <c r="AH200" s="2121"/>
      <c r="AI200" s="2121"/>
      <c r="AJ200" s="2121"/>
      <c r="AK200" s="2121"/>
      <c r="AL200" s="2121"/>
      <c r="AM200" s="2121"/>
      <c r="AN200" s="2121"/>
    </row>
    <row r="201" spans="6:40" ht="11">
      <c r="F201" s="2121"/>
      <c r="G201" s="2121"/>
      <c r="H201" s="2121"/>
      <c r="I201" s="2175"/>
      <c r="J201" s="2121"/>
      <c r="K201" s="2121"/>
      <c r="L201" s="2121"/>
      <c r="M201" s="2121"/>
      <c r="N201" s="2121"/>
      <c r="O201" s="2121"/>
      <c r="P201" s="2121"/>
      <c r="Q201" s="2121"/>
      <c r="R201" s="2121"/>
      <c r="S201" s="2121"/>
      <c r="T201" s="2121"/>
      <c r="U201" s="2121"/>
      <c r="V201" s="2121"/>
      <c r="W201" s="2121"/>
      <c r="X201" s="2121"/>
      <c r="Y201" s="2121"/>
      <c r="Z201" s="2121"/>
      <c r="AA201" s="2174"/>
      <c r="AB201" s="2174"/>
      <c r="AC201" s="2174"/>
      <c r="AD201" s="2174"/>
      <c r="AE201" s="2121"/>
      <c r="AF201" s="2121"/>
      <c r="AG201" s="2121"/>
      <c r="AH201" s="2121"/>
      <c r="AI201" s="2121"/>
      <c r="AJ201" s="2121"/>
      <c r="AK201" s="2121"/>
      <c r="AL201" s="2121"/>
      <c r="AM201" s="2121"/>
      <c r="AN201" s="2121"/>
    </row>
    <row r="202" spans="6:40" ht="11">
      <c r="F202" s="2121"/>
      <c r="G202" s="2121"/>
      <c r="H202" s="2121"/>
      <c r="I202" s="2121"/>
      <c r="J202" s="2121"/>
      <c r="K202" s="2121"/>
      <c r="L202" s="2121"/>
      <c r="M202" s="2121"/>
      <c r="N202" s="2121"/>
      <c r="O202" s="2121"/>
      <c r="P202" s="2121"/>
      <c r="Q202" s="2121"/>
      <c r="R202" s="2121"/>
      <c r="S202" s="2121"/>
      <c r="T202" s="2121"/>
      <c r="U202" s="2121"/>
      <c r="V202" s="2121"/>
      <c r="W202" s="2121"/>
      <c r="X202" s="2121"/>
      <c r="Y202" s="2121"/>
      <c r="Z202" s="2121"/>
      <c r="AA202" s="2174"/>
      <c r="AB202" s="2174"/>
      <c r="AC202" s="2174"/>
      <c r="AD202" s="2174"/>
      <c r="AE202" s="2121"/>
      <c r="AF202" s="2121"/>
      <c r="AG202" s="2121"/>
      <c r="AH202" s="2121"/>
      <c r="AI202" s="2121"/>
      <c r="AJ202" s="2121"/>
      <c r="AK202" s="2121"/>
      <c r="AL202" s="2121"/>
      <c r="AM202" s="2121"/>
      <c r="AN202" s="2121"/>
    </row>
    <row r="203" spans="6:40" ht="11">
      <c r="F203" s="2121"/>
      <c r="G203" s="2121"/>
      <c r="H203" s="2121"/>
      <c r="I203" s="2121"/>
      <c r="J203" s="2121"/>
      <c r="K203" s="2121"/>
      <c r="L203" s="2121"/>
      <c r="M203" s="2121"/>
      <c r="N203" s="2121"/>
      <c r="O203" s="2121"/>
      <c r="P203" s="2121"/>
      <c r="Q203" s="2121"/>
      <c r="R203" s="2121"/>
      <c r="S203" s="2121"/>
      <c r="T203" s="2121"/>
      <c r="U203" s="2121"/>
      <c r="V203" s="2121"/>
      <c r="W203" s="2121"/>
      <c r="X203" s="2121"/>
      <c r="Y203" s="2121"/>
      <c r="Z203" s="2121"/>
      <c r="AA203" s="2174"/>
      <c r="AB203" s="2174"/>
      <c r="AC203" s="2174"/>
      <c r="AD203" s="2174"/>
      <c r="AE203" s="2121"/>
      <c r="AF203" s="2121"/>
      <c r="AG203" s="2121"/>
      <c r="AH203" s="2121"/>
      <c r="AI203" s="2121"/>
      <c r="AJ203" s="2121"/>
      <c r="AK203" s="2121"/>
      <c r="AL203" s="2121"/>
      <c r="AM203" s="2121"/>
      <c r="AN203" s="2121"/>
    </row>
    <row r="204" spans="6:40" ht="11">
      <c r="F204" s="2121"/>
      <c r="G204" s="2121"/>
      <c r="H204" s="2121"/>
      <c r="I204" s="2121"/>
      <c r="J204" s="2121"/>
      <c r="K204" s="2121"/>
      <c r="L204" s="2121"/>
      <c r="M204" s="2121"/>
      <c r="N204" s="2121"/>
      <c r="O204" s="2121"/>
      <c r="P204" s="2121"/>
      <c r="Q204" s="2121"/>
      <c r="R204" s="2121"/>
      <c r="S204" s="2121"/>
      <c r="T204" s="2121"/>
      <c r="U204" s="2121"/>
      <c r="V204" s="2121"/>
      <c r="W204" s="2121"/>
      <c r="X204" s="2121"/>
      <c r="Y204" s="2121"/>
      <c r="Z204" s="2121"/>
      <c r="AA204" s="2174"/>
      <c r="AB204" s="2174"/>
      <c r="AC204" s="2174"/>
      <c r="AD204" s="2174"/>
      <c r="AE204" s="2121"/>
      <c r="AF204" s="2121"/>
      <c r="AG204" s="2121"/>
      <c r="AH204" s="2121"/>
      <c r="AI204" s="2121"/>
      <c r="AJ204" s="2121"/>
      <c r="AK204" s="2121"/>
      <c r="AL204" s="2121"/>
      <c r="AM204" s="2121"/>
      <c r="AN204" s="2121"/>
    </row>
    <row r="205" spans="6:40" ht="11">
      <c r="F205" s="2121"/>
      <c r="G205" s="2121"/>
      <c r="H205" s="2121"/>
      <c r="I205" s="2121"/>
      <c r="J205" s="2121"/>
      <c r="K205" s="2121"/>
      <c r="L205" s="2121"/>
      <c r="M205" s="2121"/>
      <c r="N205" s="2121"/>
      <c r="O205" s="2121"/>
      <c r="P205" s="2121"/>
      <c r="Q205" s="2121"/>
      <c r="R205" s="2121"/>
      <c r="S205" s="2121"/>
      <c r="T205" s="2121"/>
      <c r="U205" s="2121"/>
      <c r="V205" s="2121"/>
      <c r="W205" s="2121"/>
      <c r="X205" s="2121"/>
      <c r="Y205" s="2121"/>
      <c r="Z205" s="2121"/>
      <c r="AA205" s="2174"/>
      <c r="AB205" s="2174"/>
      <c r="AC205" s="2174"/>
      <c r="AD205" s="2174"/>
      <c r="AE205" s="2121"/>
      <c r="AF205" s="2121"/>
      <c r="AG205" s="2121"/>
      <c r="AH205" s="2121"/>
      <c r="AI205" s="2121"/>
      <c r="AJ205" s="2121"/>
      <c r="AK205" s="2121"/>
      <c r="AL205" s="2121"/>
      <c r="AM205" s="2121"/>
      <c r="AN205" s="2121"/>
    </row>
    <row r="206" spans="6:40" ht="11">
      <c r="F206" s="2121"/>
      <c r="G206" s="2121"/>
      <c r="H206" s="2121"/>
      <c r="I206" s="2121"/>
      <c r="J206" s="2121"/>
      <c r="K206" s="2121"/>
      <c r="L206" s="2121"/>
      <c r="M206" s="2121"/>
      <c r="N206" s="2121"/>
      <c r="O206" s="2121"/>
      <c r="P206" s="2121"/>
      <c r="Q206" s="2121"/>
      <c r="R206" s="2121"/>
      <c r="S206" s="2121"/>
      <c r="T206" s="2121"/>
      <c r="U206" s="2121"/>
      <c r="V206" s="2121"/>
      <c r="W206" s="2121"/>
      <c r="X206" s="2121"/>
      <c r="Y206" s="2121"/>
      <c r="Z206" s="2121"/>
      <c r="AA206" s="2174"/>
      <c r="AB206" s="2174"/>
      <c r="AC206" s="2174"/>
      <c r="AD206" s="2174"/>
      <c r="AE206" s="2121"/>
      <c r="AF206" s="2121"/>
      <c r="AG206" s="2121"/>
      <c r="AH206" s="2121"/>
      <c r="AI206" s="2121"/>
      <c r="AJ206" s="2121"/>
      <c r="AK206" s="2121"/>
      <c r="AL206" s="2121"/>
      <c r="AM206" s="2121"/>
      <c r="AN206" s="2121"/>
    </row>
    <row r="207" spans="6:40" ht="11">
      <c r="F207" s="2121"/>
      <c r="G207" s="2121"/>
      <c r="H207" s="2121"/>
      <c r="I207" s="2121"/>
      <c r="J207" s="2121"/>
      <c r="K207" s="2121"/>
      <c r="L207" s="2121"/>
      <c r="M207" s="2121"/>
      <c r="N207" s="2121"/>
      <c r="O207" s="2121"/>
      <c r="P207" s="2121"/>
      <c r="Q207" s="2121"/>
      <c r="R207" s="2121"/>
      <c r="S207" s="2121"/>
      <c r="T207" s="2121"/>
      <c r="U207" s="2121"/>
      <c r="V207" s="2121"/>
      <c r="W207" s="2121"/>
      <c r="X207" s="2121"/>
      <c r="Y207" s="2121"/>
      <c r="Z207" s="2121"/>
      <c r="AA207" s="2174"/>
      <c r="AB207" s="2174"/>
      <c r="AC207" s="2174"/>
      <c r="AD207" s="2174"/>
      <c r="AE207" s="2121"/>
      <c r="AF207" s="2121"/>
      <c r="AG207" s="2121"/>
      <c r="AH207" s="2121"/>
      <c r="AI207" s="2121"/>
      <c r="AJ207" s="2121"/>
      <c r="AK207" s="2121"/>
      <c r="AL207" s="2121"/>
      <c r="AM207" s="2121"/>
      <c r="AN207" s="2121"/>
    </row>
    <row r="208" spans="6:40" ht="11">
      <c r="F208" s="2121"/>
      <c r="G208" s="2121"/>
      <c r="H208" s="2121"/>
      <c r="I208" s="2121"/>
      <c r="J208" s="2121"/>
      <c r="K208" s="2121"/>
      <c r="L208" s="2121"/>
      <c r="M208" s="2121"/>
      <c r="N208" s="2121"/>
      <c r="O208" s="2121"/>
      <c r="P208" s="2121"/>
      <c r="Q208" s="2121"/>
      <c r="R208" s="2121"/>
      <c r="S208" s="2121"/>
      <c r="T208" s="2121"/>
      <c r="U208" s="2121"/>
      <c r="V208" s="2121"/>
      <c r="W208" s="2121"/>
      <c r="X208" s="2121"/>
      <c r="Y208" s="2121"/>
      <c r="Z208" s="2121"/>
      <c r="AA208" s="2174"/>
      <c r="AB208" s="2174"/>
      <c r="AC208" s="2174"/>
      <c r="AD208" s="2174"/>
      <c r="AE208" s="2121"/>
      <c r="AF208" s="2121"/>
      <c r="AG208" s="2121"/>
      <c r="AH208" s="2121"/>
      <c r="AI208" s="2121"/>
      <c r="AJ208" s="2121"/>
      <c r="AK208" s="2121"/>
      <c r="AL208" s="2121"/>
      <c r="AM208" s="2121"/>
      <c r="AN208" s="2121"/>
    </row>
    <row r="209" spans="6:40" ht="11">
      <c r="F209" s="2121"/>
      <c r="G209" s="2121"/>
      <c r="H209" s="2121"/>
      <c r="I209" s="2121"/>
      <c r="J209" s="2121"/>
      <c r="K209" s="2121"/>
      <c r="L209" s="2121"/>
      <c r="M209" s="2121"/>
      <c r="N209" s="2121"/>
      <c r="O209" s="2121"/>
      <c r="P209" s="2121"/>
      <c r="Q209" s="2121"/>
      <c r="R209" s="2121"/>
      <c r="S209" s="2121"/>
      <c r="T209" s="2121"/>
      <c r="U209" s="2121"/>
      <c r="V209" s="2121"/>
      <c r="W209" s="2121"/>
      <c r="X209" s="2121"/>
      <c r="Y209" s="2121"/>
      <c r="Z209" s="2121"/>
      <c r="AA209" s="2174"/>
      <c r="AB209" s="2174"/>
      <c r="AC209" s="2174"/>
      <c r="AD209" s="2174"/>
      <c r="AE209" s="2121"/>
      <c r="AF209" s="2121"/>
      <c r="AG209" s="2121"/>
      <c r="AH209" s="2121"/>
      <c r="AI209" s="2121"/>
      <c r="AJ209" s="2121"/>
      <c r="AK209" s="2121"/>
      <c r="AL209" s="2121"/>
      <c r="AM209" s="2121"/>
      <c r="AN209" s="2121"/>
    </row>
    <row r="210" spans="6:40" ht="11">
      <c r="F210" s="2121"/>
      <c r="G210" s="2121"/>
      <c r="H210" s="2121"/>
      <c r="I210" s="2121"/>
      <c r="J210" s="2121"/>
      <c r="K210" s="2121"/>
      <c r="L210" s="2121"/>
      <c r="M210" s="2121"/>
      <c r="N210" s="2121"/>
      <c r="O210" s="2121"/>
      <c r="P210" s="2121"/>
      <c r="Q210" s="2121"/>
      <c r="R210" s="2121"/>
      <c r="S210" s="2121"/>
      <c r="T210" s="2121"/>
      <c r="U210" s="2121"/>
      <c r="V210" s="2121"/>
      <c r="W210" s="2121"/>
      <c r="X210" s="2121"/>
      <c r="Y210" s="2121"/>
      <c r="Z210" s="2121"/>
      <c r="AA210" s="2174"/>
      <c r="AB210" s="2174"/>
      <c r="AC210" s="2174"/>
      <c r="AD210" s="2174"/>
      <c r="AE210" s="2121"/>
      <c r="AF210" s="2121"/>
      <c r="AG210" s="2121"/>
      <c r="AH210" s="2121"/>
      <c r="AI210" s="2121"/>
      <c r="AJ210" s="2121"/>
      <c r="AK210" s="2121"/>
      <c r="AL210" s="2121"/>
      <c r="AM210" s="2121"/>
      <c r="AN210" s="2121"/>
    </row>
    <row r="211" spans="6:40" ht="11">
      <c r="F211" s="2121"/>
      <c r="G211" s="2121"/>
      <c r="H211" s="2121"/>
      <c r="I211" s="2121"/>
      <c r="J211" s="2121"/>
      <c r="K211" s="2121"/>
      <c r="L211" s="2121"/>
      <c r="M211" s="2121"/>
      <c r="N211" s="2121"/>
      <c r="O211" s="2121"/>
      <c r="P211" s="2121"/>
      <c r="Q211" s="2121"/>
      <c r="R211" s="2121"/>
      <c r="S211" s="2121"/>
      <c r="T211" s="2121"/>
      <c r="U211" s="2121"/>
      <c r="V211" s="2121"/>
      <c r="W211" s="2121"/>
      <c r="X211" s="2121"/>
      <c r="Y211" s="2121"/>
      <c r="Z211" s="2121"/>
      <c r="AA211" s="2174"/>
      <c r="AB211" s="2174"/>
      <c r="AC211" s="2174"/>
      <c r="AD211" s="2174"/>
      <c r="AE211" s="2121"/>
      <c r="AF211" s="2121"/>
      <c r="AG211" s="2121"/>
      <c r="AH211" s="2121"/>
      <c r="AI211" s="2121"/>
      <c r="AJ211" s="2121"/>
      <c r="AK211" s="2121"/>
      <c r="AL211" s="2121"/>
      <c r="AM211" s="2121"/>
      <c r="AN211" s="2121"/>
    </row>
    <row r="212" spans="6:40" ht="11">
      <c r="F212" s="2121"/>
      <c r="G212" s="2121"/>
      <c r="H212" s="2121"/>
      <c r="I212" s="2121"/>
      <c r="J212" s="2121"/>
      <c r="K212" s="2121"/>
      <c r="L212" s="2121"/>
      <c r="M212" s="2121"/>
      <c r="N212" s="2121"/>
      <c r="O212" s="2121"/>
      <c r="P212" s="2121"/>
      <c r="Q212" s="2121"/>
      <c r="R212" s="2121"/>
      <c r="S212" s="2121"/>
      <c r="T212" s="2121"/>
      <c r="U212" s="2121"/>
      <c r="V212" s="2121"/>
      <c r="W212" s="2121"/>
      <c r="X212" s="2121"/>
      <c r="Y212" s="2121"/>
      <c r="Z212" s="2121"/>
      <c r="AA212" s="2174"/>
      <c r="AB212" s="2174"/>
      <c r="AC212" s="2174"/>
      <c r="AD212" s="2174"/>
      <c r="AE212" s="2121"/>
      <c r="AF212" s="2121"/>
      <c r="AG212" s="2121"/>
      <c r="AH212" s="2121"/>
      <c r="AI212" s="2121"/>
      <c r="AJ212" s="2121"/>
      <c r="AK212" s="2121"/>
      <c r="AL212" s="2121"/>
      <c r="AM212" s="2121"/>
      <c r="AN212" s="2121"/>
    </row>
    <row r="213" spans="6:40" ht="11">
      <c r="F213" s="2121"/>
      <c r="G213" s="2121"/>
      <c r="H213" s="2121"/>
      <c r="I213" s="2121"/>
      <c r="J213" s="2121"/>
      <c r="K213" s="2121"/>
      <c r="L213" s="2121"/>
      <c r="M213" s="2121"/>
      <c r="N213" s="2121"/>
      <c r="O213" s="2121"/>
      <c r="P213" s="2121"/>
      <c r="Q213" s="2121"/>
      <c r="R213" s="2121"/>
      <c r="S213" s="2121"/>
      <c r="T213" s="2121"/>
      <c r="U213" s="2121"/>
      <c r="V213" s="2121"/>
      <c r="W213" s="2121"/>
      <c r="X213" s="2121"/>
      <c r="Y213" s="2121"/>
      <c r="Z213" s="2121"/>
      <c r="AA213" s="2174"/>
      <c r="AB213" s="2174"/>
      <c r="AC213" s="2174"/>
      <c r="AD213" s="2174"/>
      <c r="AE213" s="2121"/>
      <c r="AF213" s="2121"/>
      <c r="AG213" s="2121"/>
      <c r="AH213" s="2121"/>
      <c r="AI213" s="2121"/>
      <c r="AJ213" s="2121"/>
      <c r="AK213" s="2121"/>
      <c r="AL213" s="2121"/>
      <c r="AM213" s="2121"/>
      <c r="AN213" s="2121"/>
    </row>
    <row r="214" spans="6:40" ht="11">
      <c r="F214" s="2121"/>
      <c r="G214" s="2121"/>
      <c r="H214" s="2121"/>
      <c r="I214" s="2121"/>
      <c r="J214" s="2121"/>
      <c r="K214" s="2121"/>
      <c r="L214" s="2121"/>
      <c r="M214" s="2121"/>
      <c r="N214" s="2121"/>
      <c r="O214" s="2121"/>
      <c r="P214" s="2121"/>
      <c r="Q214" s="2121"/>
      <c r="R214" s="2121"/>
      <c r="S214" s="2121"/>
      <c r="T214" s="2121"/>
      <c r="U214" s="2121"/>
      <c r="V214" s="2121"/>
      <c r="W214" s="2121"/>
      <c r="X214" s="2121"/>
      <c r="Y214" s="2121"/>
      <c r="Z214" s="2121"/>
      <c r="AA214" s="2174"/>
      <c r="AB214" s="2174"/>
      <c r="AC214" s="2174"/>
      <c r="AD214" s="2174"/>
      <c r="AE214" s="2121"/>
      <c r="AF214" s="2121"/>
      <c r="AG214" s="2121"/>
      <c r="AH214" s="2121"/>
      <c r="AI214" s="2121"/>
      <c r="AJ214" s="2121"/>
      <c r="AK214" s="2121"/>
      <c r="AL214" s="2121"/>
      <c r="AM214" s="2121"/>
      <c r="AN214" s="2121"/>
    </row>
    <row r="215" spans="6:40" ht="11">
      <c r="F215" s="2121"/>
      <c r="G215" s="2121"/>
      <c r="H215" s="2121"/>
      <c r="I215" s="2121"/>
      <c r="J215" s="2121"/>
      <c r="K215" s="2121"/>
      <c r="L215" s="2121"/>
      <c r="M215" s="2121"/>
      <c r="N215" s="2121"/>
      <c r="O215" s="2121"/>
      <c r="P215" s="2121"/>
      <c r="Q215" s="2121"/>
      <c r="R215" s="2121"/>
      <c r="S215" s="2121"/>
      <c r="T215" s="2121"/>
      <c r="U215" s="2121"/>
      <c r="V215" s="2121"/>
      <c r="W215" s="2121"/>
      <c r="X215" s="2121"/>
      <c r="Y215" s="2121"/>
      <c r="Z215" s="2121"/>
      <c r="AA215" s="2174"/>
      <c r="AB215" s="2174"/>
      <c r="AC215" s="2174"/>
      <c r="AD215" s="2174"/>
      <c r="AE215" s="2121"/>
      <c r="AF215" s="2121"/>
      <c r="AG215" s="2121"/>
      <c r="AH215" s="2121"/>
      <c r="AI215" s="2121"/>
      <c r="AJ215" s="2121"/>
      <c r="AK215" s="2121"/>
      <c r="AL215" s="2121"/>
      <c r="AM215" s="2121"/>
      <c r="AN215" s="2121"/>
    </row>
    <row r="216" spans="6:40" ht="11">
      <c r="F216" s="2121"/>
      <c r="G216" s="2121"/>
      <c r="H216" s="2121"/>
      <c r="I216" s="2121"/>
      <c r="J216" s="2121"/>
      <c r="K216" s="2121"/>
      <c r="L216" s="2121"/>
      <c r="M216" s="2121"/>
      <c r="N216" s="2121"/>
      <c r="O216" s="2121"/>
      <c r="P216" s="2121"/>
      <c r="Q216" s="2121"/>
      <c r="R216" s="2121"/>
      <c r="S216" s="2121"/>
      <c r="T216" s="2121"/>
      <c r="U216" s="2121"/>
      <c r="V216" s="2121"/>
      <c r="W216" s="2121"/>
      <c r="X216" s="2121"/>
      <c r="Y216" s="2121"/>
      <c r="Z216" s="2121"/>
      <c r="AA216" s="2174"/>
      <c r="AB216" s="2174"/>
      <c r="AC216" s="2174"/>
      <c r="AD216" s="2174"/>
      <c r="AE216" s="2121"/>
      <c r="AF216" s="2121"/>
      <c r="AG216" s="2121"/>
      <c r="AH216" s="2121"/>
      <c r="AI216" s="2121"/>
      <c r="AJ216" s="2121"/>
      <c r="AK216" s="2121"/>
      <c r="AL216" s="2121"/>
      <c r="AM216" s="2121"/>
      <c r="AN216" s="2121"/>
    </row>
    <row r="217" spans="6:40" ht="11">
      <c r="F217" s="2121"/>
      <c r="G217" s="2121"/>
      <c r="H217" s="2121"/>
      <c r="I217" s="2121"/>
      <c r="J217" s="2121"/>
      <c r="K217" s="2121"/>
      <c r="L217" s="2121"/>
      <c r="M217" s="2121"/>
      <c r="N217" s="2121"/>
      <c r="O217" s="2121"/>
      <c r="P217" s="2121"/>
      <c r="Q217" s="2121"/>
      <c r="R217" s="2121"/>
      <c r="S217" s="2121"/>
      <c r="T217" s="2121"/>
      <c r="U217" s="2121"/>
      <c r="V217" s="2121"/>
      <c r="W217" s="2121"/>
      <c r="X217" s="2121"/>
      <c r="Y217" s="2121"/>
      <c r="Z217" s="2121"/>
      <c r="AA217" s="2174"/>
      <c r="AB217" s="2174"/>
      <c r="AC217" s="2174"/>
      <c r="AD217" s="2174"/>
      <c r="AE217" s="2121"/>
      <c r="AF217" s="2121"/>
      <c r="AG217" s="2121"/>
      <c r="AH217" s="2121"/>
      <c r="AI217" s="2121"/>
      <c r="AJ217" s="2121"/>
      <c r="AK217" s="2121"/>
      <c r="AL217" s="2121"/>
      <c r="AM217" s="2121"/>
      <c r="AN217" s="2121"/>
    </row>
    <row r="218" spans="6:40" ht="11">
      <c r="F218" s="2121"/>
      <c r="G218" s="2121"/>
      <c r="H218" s="2121"/>
      <c r="I218" s="2121"/>
      <c r="J218" s="2121"/>
      <c r="K218" s="2121"/>
      <c r="L218" s="2121"/>
      <c r="M218" s="2121"/>
      <c r="N218" s="2121"/>
      <c r="O218" s="2121"/>
      <c r="P218" s="2121"/>
      <c r="Q218" s="2121"/>
      <c r="R218" s="2121"/>
      <c r="S218" s="2121"/>
      <c r="T218" s="2121"/>
      <c r="U218" s="2121"/>
      <c r="V218" s="2121"/>
      <c r="W218" s="2121"/>
      <c r="X218" s="2121"/>
      <c r="Y218" s="2121"/>
      <c r="Z218" s="2121"/>
      <c r="AA218" s="2174"/>
      <c r="AB218" s="2174"/>
      <c r="AC218" s="2174"/>
      <c r="AD218" s="2174"/>
      <c r="AE218" s="2121"/>
      <c r="AF218" s="2121"/>
      <c r="AG218" s="2121"/>
      <c r="AH218" s="2121"/>
      <c r="AI218" s="2121"/>
      <c r="AJ218" s="2121"/>
      <c r="AK218" s="2121"/>
      <c r="AL218" s="2121"/>
      <c r="AM218" s="2121"/>
      <c r="AN218" s="2121"/>
    </row>
    <row r="219" spans="6:40" ht="11">
      <c r="F219" s="2121"/>
      <c r="G219" s="2121"/>
      <c r="H219" s="2121"/>
      <c r="I219" s="2121"/>
      <c r="J219" s="2121"/>
      <c r="K219" s="2121"/>
      <c r="L219" s="2121"/>
      <c r="M219" s="2121"/>
      <c r="N219" s="2121"/>
      <c r="O219" s="2121"/>
      <c r="P219" s="2121"/>
      <c r="Q219" s="2121"/>
      <c r="R219" s="2121"/>
      <c r="S219" s="2121"/>
      <c r="T219" s="2121"/>
      <c r="U219" s="2121"/>
      <c r="V219" s="2121"/>
      <c r="W219" s="2121"/>
      <c r="X219" s="2121"/>
      <c r="Y219" s="2121"/>
      <c r="Z219" s="2121"/>
      <c r="AA219" s="2174"/>
      <c r="AB219" s="2174"/>
      <c r="AC219" s="2174"/>
      <c r="AD219" s="2174"/>
      <c r="AE219" s="2121"/>
      <c r="AF219" s="2121"/>
      <c r="AG219" s="2121"/>
      <c r="AH219" s="2121"/>
      <c r="AI219" s="2121"/>
      <c r="AJ219" s="2121"/>
      <c r="AK219" s="2121"/>
      <c r="AL219" s="2121"/>
      <c r="AM219" s="2121"/>
      <c r="AN219" s="2121"/>
    </row>
    <row r="220" spans="6:40" ht="11">
      <c r="F220" s="2121"/>
      <c r="G220" s="2121"/>
      <c r="H220" s="2121"/>
      <c r="I220" s="2121"/>
      <c r="J220" s="2121"/>
      <c r="K220" s="2121"/>
      <c r="L220" s="2121"/>
      <c r="M220" s="2121"/>
      <c r="N220" s="2121"/>
      <c r="O220" s="2121"/>
      <c r="P220" s="2121"/>
      <c r="Q220" s="2121"/>
      <c r="R220" s="2121"/>
      <c r="S220" s="2121"/>
      <c r="T220" s="2121"/>
      <c r="U220" s="2121"/>
      <c r="V220" s="2121"/>
      <c r="W220" s="2121"/>
      <c r="X220" s="2121"/>
      <c r="Y220" s="2121"/>
      <c r="Z220" s="2121"/>
      <c r="AA220" s="2174"/>
      <c r="AB220" s="2174"/>
      <c r="AC220" s="2174"/>
      <c r="AD220" s="2174"/>
      <c r="AE220" s="2121"/>
      <c r="AF220" s="2121"/>
      <c r="AG220" s="2121"/>
      <c r="AH220" s="2121"/>
      <c r="AI220" s="2121"/>
      <c r="AJ220" s="2121"/>
      <c r="AK220" s="2121"/>
      <c r="AL220" s="2121"/>
      <c r="AM220" s="2121"/>
      <c r="AN220" s="2121"/>
    </row>
    <row r="221" spans="6:40" ht="11">
      <c r="F221" s="2121"/>
      <c r="G221" s="2121"/>
      <c r="H221" s="2121"/>
      <c r="I221" s="2121"/>
      <c r="J221" s="2121"/>
      <c r="K221" s="2121"/>
      <c r="L221" s="2121"/>
      <c r="M221" s="2121"/>
      <c r="N221" s="2121"/>
      <c r="O221" s="2121"/>
      <c r="P221" s="2121"/>
      <c r="Q221" s="2121"/>
      <c r="R221" s="2121"/>
      <c r="S221" s="2121"/>
      <c r="T221" s="2121"/>
      <c r="U221" s="2121"/>
      <c r="V221" s="2121"/>
      <c r="W221" s="2121"/>
      <c r="X221" s="2121"/>
      <c r="Y221" s="2121"/>
      <c r="Z221" s="2121"/>
      <c r="AA221" s="2174"/>
      <c r="AB221" s="2174"/>
      <c r="AC221" s="2174"/>
      <c r="AD221" s="2174"/>
      <c r="AE221" s="2121"/>
      <c r="AF221" s="2121"/>
      <c r="AG221" s="2121"/>
      <c r="AH221" s="2121"/>
      <c r="AI221" s="2121"/>
      <c r="AJ221" s="2121"/>
      <c r="AK221" s="2121"/>
      <c r="AL221" s="2121"/>
      <c r="AM221" s="2121"/>
      <c r="AN221" s="2121"/>
    </row>
    <row r="222" spans="6:40" ht="11">
      <c r="F222" s="2121"/>
      <c r="G222" s="2121"/>
      <c r="H222" s="2121"/>
      <c r="I222" s="2121"/>
      <c r="J222" s="2121"/>
      <c r="K222" s="2121"/>
      <c r="L222" s="2121"/>
      <c r="M222" s="2121"/>
      <c r="N222" s="2121"/>
      <c r="O222" s="2121"/>
      <c r="P222" s="2121"/>
      <c r="Q222" s="2121"/>
      <c r="R222" s="2121"/>
      <c r="S222" s="2121"/>
      <c r="T222" s="2121"/>
      <c r="U222" s="2121"/>
      <c r="V222" s="2121"/>
      <c r="W222" s="2121"/>
      <c r="X222" s="2121"/>
      <c r="Y222" s="2121"/>
      <c r="Z222" s="2121"/>
      <c r="AA222" s="2174"/>
      <c r="AB222" s="2174"/>
      <c r="AC222" s="2174"/>
      <c r="AD222" s="2174"/>
      <c r="AE222" s="2121"/>
      <c r="AF222" s="2121"/>
      <c r="AG222" s="2121"/>
      <c r="AH222" s="2121"/>
      <c r="AI222" s="2121"/>
      <c r="AJ222" s="2121"/>
      <c r="AK222" s="2121"/>
      <c r="AL222" s="2121"/>
      <c r="AM222" s="2121"/>
      <c r="AN222" s="2121"/>
    </row>
    <row r="223" spans="6:40" ht="11">
      <c r="F223" s="2121"/>
      <c r="G223" s="2121"/>
      <c r="H223" s="2121"/>
      <c r="I223" s="2121"/>
      <c r="J223" s="2121"/>
      <c r="K223" s="2121"/>
      <c r="L223" s="2121"/>
      <c r="M223" s="2121"/>
      <c r="N223" s="2121"/>
      <c r="O223" s="2121"/>
      <c r="P223" s="2121"/>
      <c r="Q223" s="2121"/>
      <c r="R223" s="2121"/>
      <c r="S223" s="2121"/>
      <c r="T223" s="2121"/>
      <c r="U223" s="2121"/>
      <c r="V223" s="2121"/>
      <c r="W223" s="2121"/>
      <c r="X223" s="2121"/>
      <c r="Y223" s="2121"/>
      <c r="Z223" s="2121"/>
      <c r="AA223" s="2174"/>
      <c r="AB223" s="2174"/>
      <c r="AC223" s="2174"/>
      <c r="AD223" s="2174"/>
      <c r="AE223" s="2121"/>
      <c r="AF223" s="2121"/>
      <c r="AG223" s="2121"/>
      <c r="AH223" s="2121"/>
      <c r="AI223" s="2121"/>
      <c r="AJ223" s="2121"/>
      <c r="AK223" s="2121"/>
      <c r="AL223" s="2121"/>
      <c r="AM223" s="2121"/>
      <c r="AN223" s="2121"/>
    </row>
    <row r="224" spans="6:40" ht="11">
      <c r="F224" s="2121"/>
      <c r="G224" s="2121"/>
      <c r="H224" s="2121"/>
      <c r="I224" s="2121"/>
      <c r="J224" s="2121"/>
      <c r="K224" s="2121"/>
      <c r="L224" s="2121"/>
      <c r="M224" s="2121"/>
      <c r="N224" s="2121"/>
      <c r="O224" s="2121"/>
      <c r="P224" s="2121"/>
      <c r="Q224" s="2121"/>
      <c r="R224" s="2121"/>
      <c r="S224" s="2121"/>
      <c r="T224" s="2121"/>
      <c r="U224" s="2121"/>
      <c r="V224" s="2121"/>
      <c r="W224" s="2121"/>
      <c r="X224" s="2121"/>
      <c r="Y224" s="2121"/>
      <c r="Z224" s="2121"/>
      <c r="AA224" s="2174"/>
      <c r="AB224" s="2174"/>
      <c r="AC224" s="2174"/>
      <c r="AD224" s="2174"/>
      <c r="AE224" s="2121"/>
      <c r="AF224" s="2121"/>
      <c r="AG224" s="2121"/>
      <c r="AH224" s="2121"/>
      <c r="AI224" s="2121"/>
      <c r="AJ224" s="2121"/>
      <c r="AK224" s="2121"/>
      <c r="AL224" s="2121"/>
      <c r="AM224" s="2121"/>
      <c r="AN224" s="2121"/>
    </row>
    <row r="225" spans="6:40" ht="11">
      <c r="F225" s="2121"/>
      <c r="G225" s="2121"/>
      <c r="H225" s="2121"/>
      <c r="I225" s="2121"/>
      <c r="J225" s="2121"/>
      <c r="K225" s="2121"/>
      <c r="L225" s="2121"/>
      <c r="M225" s="2121"/>
      <c r="N225" s="2121"/>
      <c r="O225" s="2121"/>
      <c r="P225" s="2121"/>
      <c r="Q225" s="2121"/>
      <c r="R225" s="2121"/>
      <c r="S225" s="2121"/>
      <c r="T225" s="2121"/>
      <c r="U225" s="2121"/>
      <c r="V225" s="2121"/>
      <c r="W225" s="2121"/>
      <c r="X225" s="2121"/>
      <c r="Y225" s="2121"/>
      <c r="Z225" s="2121"/>
      <c r="AA225" s="2174"/>
      <c r="AB225" s="2174"/>
      <c r="AC225" s="2174"/>
      <c r="AD225" s="2174"/>
      <c r="AE225" s="2121"/>
      <c r="AF225" s="2121"/>
      <c r="AG225" s="2121"/>
      <c r="AH225" s="2121"/>
      <c r="AI225" s="2121"/>
      <c r="AJ225" s="2121"/>
      <c r="AK225" s="2121"/>
      <c r="AL225" s="2121"/>
      <c r="AM225" s="2121"/>
      <c r="AN225" s="2121"/>
    </row>
    <row r="226" spans="6:40" ht="11">
      <c r="F226" s="2121"/>
      <c r="G226" s="2121"/>
      <c r="H226" s="2121"/>
      <c r="I226" s="2121"/>
      <c r="J226" s="2121"/>
      <c r="K226" s="2121"/>
      <c r="L226" s="2121"/>
      <c r="M226" s="2121"/>
      <c r="N226" s="2121"/>
      <c r="O226" s="2121"/>
      <c r="P226" s="2121"/>
      <c r="Q226" s="2121"/>
      <c r="R226" s="2121"/>
      <c r="S226" s="2121"/>
      <c r="T226" s="2121"/>
      <c r="U226" s="2121"/>
      <c r="V226" s="2121"/>
      <c r="W226" s="2121"/>
      <c r="X226" s="2121"/>
      <c r="Y226" s="2121"/>
      <c r="Z226" s="2121"/>
      <c r="AA226" s="2174"/>
      <c r="AB226" s="2174"/>
      <c r="AC226" s="2174"/>
      <c r="AD226" s="2174"/>
      <c r="AE226" s="2121"/>
      <c r="AF226" s="2121"/>
      <c r="AG226" s="2121"/>
      <c r="AH226" s="2121"/>
      <c r="AI226" s="2121"/>
      <c r="AJ226" s="2121"/>
      <c r="AK226" s="2121"/>
      <c r="AL226" s="2121"/>
      <c r="AM226" s="2121"/>
      <c r="AN226" s="2121"/>
    </row>
    <row r="227" spans="6:40" ht="11">
      <c r="F227" s="2121"/>
      <c r="G227" s="2121"/>
      <c r="H227" s="2121"/>
      <c r="I227" s="2121"/>
      <c r="J227" s="2121"/>
      <c r="K227" s="2121"/>
      <c r="L227" s="2121"/>
      <c r="M227" s="2121"/>
      <c r="N227" s="2121"/>
      <c r="O227" s="2121"/>
      <c r="P227" s="2121"/>
      <c r="Q227" s="2121"/>
      <c r="R227" s="2121"/>
      <c r="S227" s="2121"/>
      <c r="T227" s="2121"/>
      <c r="U227" s="2121"/>
      <c r="V227" s="2121"/>
      <c r="W227" s="2121"/>
      <c r="X227" s="2121"/>
      <c r="Y227" s="2121"/>
      <c r="Z227" s="2121"/>
      <c r="AA227" s="2174"/>
      <c r="AB227" s="2174"/>
      <c r="AC227" s="2174"/>
      <c r="AD227" s="2174"/>
      <c r="AE227" s="2121"/>
      <c r="AF227" s="2121"/>
      <c r="AG227" s="2121"/>
      <c r="AH227" s="2121"/>
      <c r="AI227" s="2121"/>
      <c r="AJ227" s="2121"/>
      <c r="AK227" s="2121"/>
      <c r="AL227" s="2121"/>
      <c r="AM227" s="2121"/>
      <c r="AN227" s="2121"/>
    </row>
    <row r="228" spans="6:40" ht="11">
      <c r="F228" s="2121"/>
      <c r="G228" s="2121"/>
      <c r="H228" s="2121"/>
      <c r="I228" s="2121"/>
      <c r="J228" s="2121"/>
      <c r="K228" s="2121"/>
      <c r="L228" s="2121"/>
      <c r="M228" s="2121"/>
      <c r="N228" s="2121"/>
      <c r="O228" s="2121"/>
      <c r="P228" s="2121"/>
      <c r="Q228" s="2121"/>
      <c r="R228" s="2121"/>
      <c r="S228" s="2121"/>
      <c r="T228" s="2121"/>
      <c r="U228" s="2121"/>
      <c r="V228" s="2121"/>
      <c r="W228" s="2121"/>
      <c r="X228" s="2121"/>
      <c r="Y228" s="2121"/>
      <c r="Z228" s="2121"/>
      <c r="AA228" s="2174"/>
      <c r="AB228" s="2174"/>
      <c r="AC228" s="2174"/>
      <c r="AD228" s="2174"/>
      <c r="AE228" s="2121"/>
      <c r="AF228" s="2121"/>
      <c r="AG228" s="2121"/>
      <c r="AH228" s="2121"/>
      <c r="AI228" s="2121"/>
      <c r="AJ228" s="2121"/>
      <c r="AK228" s="2121"/>
      <c r="AL228" s="2121"/>
      <c r="AM228" s="2121"/>
      <c r="AN228" s="2121"/>
    </row>
    <row r="229" spans="6:40" ht="11">
      <c r="F229" s="2121"/>
      <c r="G229" s="2121"/>
      <c r="H229" s="2121"/>
      <c r="I229" s="2121"/>
      <c r="J229" s="2121"/>
      <c r="K229" s="2121"/>
      <c r="L229" s="2121"/>
      <c r="M229" s="2121"/>
      <c r="N229" s="2121"/>
      <c r="O229" s="2121"/>
      <c r="P229" s="2121"/>
      <c r="Q229" s="2121"/>
      <c r="R229" s="2121"/>
      <c r="S229" s="2121"/>
      <c r="T229" s="2121"/>
      <c r="U229" s="2121"/>
      <c r="V229" s="2121"/>
      <c r="W229" s="2121"/>
      <c r="X229" s="2121"/>
      <c r="Y229" s="2121"/>
      <c r="Z229" s="2121"/>
      <c r="AA229" s="2174"/>
      <c r="AB229" s="2174"/>
      <c r="AC229" s="2174"/>
      <c r="AD229" s="2174"/>
      <c r="AE229" s="2121"/>
      <c r="AF229" s="2121"/>
      <c r="AG229" s="2121"/>
      <c r="AH229" s="2121"/>
      <c r="AI229" s="2121"/>
      <c r="AJ229" s="2121"/>
      <c r="AK229" s="2121"/>
      <c r="AL229" s="2121"/>
      <c r="AM229" s="2121"/>
      <c r="AN229" s="2121"/>
    </row>
    <row r="230" spans="6:40" ht="11">
      <c r="F230" s="2121"/>
      <c r="G230" s="2121"/>
      <c r="H230" s="2121"/>
      <c r="I230" s="2121"/>
      <c r="J230" s="2121"/>
      <c r="K230" s="2121"/>
      <c r="L230" s="2121"/>
      <c r="M230" s="2121"/>
      <c r="N230" s="2121"/>
      <c r="O230" s="2121"/>
      <c r="Q230" s="2121"/>
      <c r="R230" s="2121"/>
      <c r="S230" s="2121"/>
      <c r="T230" s="2121"/>
      <c r="U230" s="2121"/>
      <c r="V230" s="2121"/>
      <c r="W230" s="2121"/>
      <c r="X230" s="2121"/>
      <c r="Y230" s="2121"/>
      <c r="Z230" s="2121"/>
      <c r="AA230" s="2174"/>
      <c r="AB230" s="2174"/>
      <c r="AC230" s="2174"/>
      <c r="AD230" s="2174"/>
      <c r="AE230" s="2121"/>
      <c r="AF230" s="2121"/>
      <c r="AG230" s="2121"/>
      <c r="AH230" s="2121"/>
      <c r="AI230" s="2121"/>
      <c r="AJ230" s="2121"/>
      <c r="AK230" s="2121"/>
      <c r="AL230" s="2121"/>
      <c r="AM230" s="2121"/>
      <c r="AN230" s="2121"/>
    </row>
    <row r="231" spans="6:40">
      <c r="AA231" s="2174"/>
      <c r="AB231" s="2174"/>
      <c r="AC231" s="2174"/>
      <c r="AD231" s="2174"/>
    </row>
    <row r="232" spans="6:40">
      <c r="AA232" s="2174"/>
      <c r="AB232" s="2174"/>
      <c r="AC232" s="2174"/>
      <c r="AD232" s="2174"/>
    </row>
    <row r="233" spans="6:40">
      <c r="AA233" s="2174"/>
      <c r="AB233" s="2174"/>
      <c r="AC233" s="2174"/>
      <c r="AD233" s="2174"/>
    </row>
    <row r="234" spans="6:40">
      <c r="AA234" s="2174"/>
      <c r="AB234" s="2174"/>
      <c r="AC234" s="2174"/>
      <c r="AD234" s="2174"/>
    </row>
    <row r="235" spans="6:40">
      <c r="AA235" s="2174"/>
      <c r="AB235" s="2174"/>
      <c r="AC235" s="2174"/>
      <c r="AD235" s="2174"/>
    </row>
    <row r="236" spans="6:40">
      <c r="AA236" s="2174"/>
      <c r="AB236" s="2174"/>
      <c r="AC236" s="2174"/>
      <c r="AD236" s="2174"/>
    </row>
    <row r="237" spans="6:40">
      <c r="AC237" s="2178"/>
    </row>
    <row r="238" spans="6:40">
      <c r="AC238" s="2178"/>
    </row>
    <row r="239" spans="6:40">
      <c r="AC239" s="2178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1155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45747</v>
      </c>
      <c r="N1" s="38"/>
    </row>
    <row r="2" spans="1:17">
      <c r="A2" s="38"/>
      <c r="B2" s="38"/>
      <c r="C2" s="76" t="s">
        <v>1156</v>
      </c>
      <c r="D2" s="76" t="s">
        <v>1156</v>
      </c>
      <c r="E2" s="38" t="s">
        <v>1200</v>
      </c>
      <c r="F2" s="38" t="s">
        <v>1200</v>
      </c>
      <c r="G2" s="38" t="s">
        <v>1157</v>
      </c>
      <c r="H2" s="38" t="s">
        <v>764</v>
      </c>
      <c r="I2" s="1120" t="s">
        <v>1200</v>
      </c>
      <c r="J2" s="38"/>
      <c r="K2" s="38"/>
      <c r="L2" s="76" t="s">
        <v>1158</v>
      </c>
      <c r="M2" s="76" t="s">
        <v>1159</v>
      </c>
      <c r="N2" s="38"/>
    </row>
    <row r="3" spans="1:17">
      <c r="A3" s="314" t="s">
        <v>352</v>
      </c>
      <c r="B3" s="924"/>
      <c r="C3" s="1366" t="s">
        <v>1160</v>
      </c>
      <c r="D3" s="300" t="s">
        <v>1161</v>
      </c>
      <c r="E3" s="1367" t="s">
        <v>358</v>
      </c>
      <c r="F3" s="1368" t="s">
        <v>1162</v>
      </c>
      <c r="G3" s="1369" t="s">
        <v>1163</v>
      </c>
      <c r="H3" s="1370" t="s">
        <v>1164</v>
      </c>
      <c r="I3" s="1370" t="s">
        <v>1164</v>
      </c>
      <c r="J3" s="1370" t="s">
        <v>1165</v>
      </c>
      <c r="K3" s="1371"/>
      <c r="L3" s="1372"/>
      <c r="M3" s="1434" t="s">
        <v>1125</v>
      </c>
      <c r="N3" s="1435" t="s">
        <v>1166</v>
      </c>
      <c r="O3" s="1168"/>
      <c r="P3" s="1168"/>
      <c r="Q3" s="1169"/>
    </row>
    <row r="4" spans="1:17">
      <c r="A4" s="927"/>
      <c r="B4" s="928"/>
      <c r="C4" s="1373" t="s">
        <v>1152</v>
      </c>
      <c r="D4" s="1896" t="s">
        <v>1152</v>
      </c>
      <c r="E4" s="1470" t="s">
        <v>1167</v>
      </c>
      <c r="F4" s="1499" t="s">
        <v>1168</v>
      </c>
      <c r="G4" s="1374" t="s">
        <v>1168</v>
      </c>
      <c r="H4" s="1375" t="s">
        <v>1169</v>
      </c>
      <c r="I4" s="1375" t="s">
        <v>1169</v>
      </c>
      <c r="J4" s="1376" t="s">
        <v>64</v>
      </c>
      <c r="K4" s="1377" t="s">
        <v>1170</v>
      </c>
      <c r="L4" s="1377" t="s">
        <v>1171</v>
      </c>
      <c r="M4" s="1436" t="s">
        <v>1168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7"/>
      <c r="D5" s="572"/>
      <c r="E5" s="2194">
        <f>'5兵庫県CI'!D353</f>
        <v>121.04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103.0417056</v>
      </c>
      <c r="N5" s="1082" t="s">
        <v>1221</v>
      </c>
      <c r="O5" s="1083"/>
      <c r="P5" s="1085"/>
      <c r="Q5" s="1083"/>
    </row>
    <row r="6" spans="1:17">
      <c r="A6" s="764">
        <v>2019</v>
      </c>
      <c r="B6" s="564" t="s">
        <v>4</v>
      </c>
      <c r="C6" s="1898"/>
      <c r="D6" s="570"/>
      <c r="E6" s="2195">
        <f>'5兵庫県CI'!D354</f>
        <v>123.97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101.0530854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24">
        <v>55658.346750095428</v>
      </c>
      <c r="E7" s="2195">
        <f>'5兵庫県CI'!D355</f>
        <v>121.05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101.41340030000001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8"/>
      <c r="D8" s="570"/>
      <c r="E8" s="2195">
        <f>'5兵庫県CI'!D356</f>
        <v>121.05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101.5168238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8"/>
      <c r="D9" s="570"/>
      <c r="E9" s="2195">
        <f>'5兵庫県CI'!D357</f>
        <v>124.94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101.2695454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24">
        <v>54910.304271840483</v>
      </c>
      <c r="E10" s="2195">
        <f>'5兵庫県CI'!D358</f>
        <v>121.39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102.71184289999999</v>
      </c>
      <c r="N10" s="1082"/>
      <c r="O10" s="1083"/>
      <c r="P10" s="1085"/>
      <c r="Q10" s="1083"/>
    </row>
    <row r="11" spans="1:17">
      <c r="A11" s="764"/>
      <c r="B11" s="564" t="s">
        <v>9</v>
      </c>
      <c r="C11" s="1898"/>
      <c r="D11" s="570"/>
      <c r="E11" s="2195">
        <f>'5兵庫県CI'!D359</f>
        <v>124.15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103.18481800000001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8"/>
      <c r="D12" s="570"/>
      <c r="E12" s="2195">
        <f>'5兵庫県CI'!D360</f>
        <v>115.58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102.8903739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24">
        <v>55184.523786877377</v>
      </c>
      <c r="E13" s="2195">
        <f>'5兵庫県CI'!D361</f>
        <v>119.2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103.0249094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8"/>
      <c r="D14" s="570"/>
      <c r="E14" s="2195">
        <f>'5兵庫県CI'!D362</f>
        <v>115.33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99.652445490000005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8"/>
      <c r="D15" s="570"/>
      <c r="E15" s="2195">
        <f>'5兵庫県CI'!D363</f>
        <v>112.75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98.418129539999995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25">
        <v>56174.065580026108</v>
      </c>
      <c r="E16" s="2195">
        <f>'5兵庫県CI'!D364</f>
        <v>117.63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99.172238899999996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8"/>
      <c r="D17" s="570"/>
      <c r="E17" s="2194">
        <f>'5兵庫県CI'!D365</f>
        <v>114.68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102.6632571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8"/>
      <c r="D18" s="570"/>
      <c r="E18" s="2195">
        <f>'5兵庫県CI'!D366</f>
        <v>110.26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100.59134280000001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24">
        <v>55361.223144924821</v>
      </c>
      <c r="E19" s="2195">
        <f>'5兵庫県CI'!D367</f>
        <v>109.06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97.094636109999996</v>
      </c>
      <c r="N19" s="398"/>
      <c r="O19" s="1083"/>
      <c r="P19" s="1085"/>
      <c r="Q19" s="1083"/>
    </row>
    <row r="20" spans="1:25">
      <c r="A20" s="764"/>
      <c r="B20" s="1437" t="s">
        <v>6</v>
      </c>
      <c r="C20" s="1899"/>
      <c r="D20" s="1412"/>
      <c r="E20" s="2195">
        <f>'5兵庫県CI'!D368</f>
        <v>94.37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91.266750070000001</v>
      </c>
      <c r="N20" s="1400" t="s">
        <v>1172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899"/>
      <c r="D21" s="1412"/>
      <c r="E21" s="2195">
        <f>'5兵庫県CI'!D369</f>
        <v>92.37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89.438135419999995</v>
      </c>
      <c r="N21" s="1400" t="s">
        <v>1256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24">
        <v>50253.908734092816</v>
      </c>
      <c r="E22" s="2195">
        <f>'5兵庫県CI'!D370</f>
        <v>93.89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90.802767209999999</v>
      </c>
      <c r="N22" s="398"/>
      <c r="O22" s="1083"/>
      <c r="P22" s="1085"/>
      <c r="Q22" s="1083"/>
    </row>
    <row r="23" spans="1:25">
      <c r="A23" s="764"/>
      <c r="B23" s="564" t="s">
        <v>9</v>
      </c>
      <c r="C23" s="1898"/>
      <c r="D23" s="570"/>
      <c r="E23" s="2195">
        <f>'5兵庫県CI'!D371</f>
        <v>94.42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93.584635109999994</v>
      </c>
      <c r="N23" s="398"/>
      <c r="O23" s="1083"/>
      <c r="P23" s="1085"/>
      <c r="Q23" s="1083"/>
    </row>
    <row r="24" spans="1:25">
      <c r="A24" s="764"/>
      <c r="B24" s="564" t="s">
        <v>10</v>
      </c>
      <c r="C24" s="1898"/>
      <c r="D24" s="570"/>
      <c r="E24" s="2195">
        <f>'5兵庫県CI'!D372</f>
        <v>97.81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94.768288589999997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24">
        <v>53307.512438477461</v>
      </c>
      <c r="E25" s="2195">
        <f>'5兵庫県CI'!D373</f>
        <v>94.96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97.25686202</v>
      </c>
      <c r="N25" s="398"/>
      <c r="O25" s="1083"/>
      <c r="P25" s="1085"/>
      <c r="Q25" s="1083"/>
    </row>
    <row r="26" spans="1:25">
      <c r="A26" s="764"/>
      <c r="B26" s="564" t="s">
        <v>12</v>
      </c>
      <c r="C26" s="1898"/>
      <c r="D26" s="570"/>
      <c r="E26" s="2195">
        <f>'5兵庫県CI'!D374</f>
        <v>99.66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96.98083364</v>
      </c>
      <c r="N26" s="398"/>
      <c r="O26" s="1083"/>
      <c r="P26" s="1085"/>
      <c r="Q26" s="1083"/>
    </row>
    <row r="27" spans="1:25">
      <c r="A27" s="764"/>
      <c r="B27" s="564" t="s">
        <v>13</v>
      </c>
      <c r="C27" s="1898"/>
      <c r="D27" s="570"/>
      <c r="E27" s="2195">
        <f>'5兵庫県CI'!D375</f>
        <v>98.63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96.543395329999996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24">
        <v>56201.910568115796</v>
      </c>
      <c r="E28" s="2196">
        <f>'5兵庫県CI'!D376</f>
        <v>99.89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95.830046030000005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817</v>
      </c>
      <c r="B29" s="1442" t="s">
        <v>3</v>
      </c>
      <c r="C29" s="1900"/>
      <c r="D29" s="1407"/>
      <c r="E29" s="2194">
        <f>'5兵庫県CI'!D377</f>
        <v>100.46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95.057553670000004</v>
      </c>
      <c r="N29" s="1443" t="s">
        <v>1172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195">
        <f>'5兵庫県CI'!D378</f>
        <v>99.35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95.624336060000005</v>
      </c>
      <c r="N30" s="1425" t="s">
        <v>1172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24">
        <v>55451.981189933751</v>
      </c>
      <c r="E31" s="2195">
        <f>'5兵庫県CI'!D379</f>
        <v>102.99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96.339552679999997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195">
        <f>'5兵庫県CI'!D380</f>
        <v>107.15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96.887574360000002</v>
      </c>
      <c r="N32" s="1425" t="s">
        <v>1172</v>
      </c>
      <c r="O32" s="1411">
        <v>44311</v>
      </c>
      <c r="P32" s="737" t="s">
        <v>1195</v>
      </c>
      <c r="Q32" s="1445" t="s">
        <v>1196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195">
        <f>'5兵庫県CI'!D381</f>
        <v>102.71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96.704847409999999</v>
      </c>
      <c r="N33" s="1425" t="s">
        <v>1172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3">
        <v>54552.747066974429</v>
      </c>
      <c r="E34" s="2195">
        <f>'5兵庫県CI'!D382</f>
        <v>103.53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96.663957699999997</v>
      </c>
      <c r="N34" s="1425" t="s">
        <v>1172</v>
      </c>
      <c r="O34" s="1411">
        <v>44732</v>
      </c>
      <c r="P34" s="737" t="s">
        <v>1195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195">
        <f>'5兵庫県CI'!D383</f>
        <v>103.52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96.380988139999999</v>
      </c>
      <c r="N35" s="1093"/>
      <c r="O35" s="1093"/>
      <c r="P35" s="737" t="s">
        <v>1195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195">
        <f>'5兵庫県CI'!D384</f>
        <v>98.73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95.837081479999995</v>
      </c>
      <c r="N36" s="1425" t="s">
        <v>1172</v>
      </c>
      <c r="O36" s="1411">
        <v>44428</v>
      </c>
      <c r="P36" s="737" t="s">
        <v>1195</v>
      </c>
      <c r="Q36" s="1447" t="s">
        <v>1197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3">
        <v>54789.811851793726</v>
      </c>
      <c r="E37" s="2195">
        <f>'5兵庫県CI'!D385</f>
        <v>101.37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95.442151300000006</v>
      </c>
      <c r="N37" s="1425" t="s">
        <v>1172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195">
        <f>'5兵庫県CI'!D386</f>
        <v>102.45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98.448961550000007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195">
        <f>'5兵庫県CI'!D387</f>
        <v>101.57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100.4211943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24">
        <v>57230.223536001853</v>
      </c>
      <c r="E40" s="2196">
        <f>'5兵庫県CI'!D388</f>
        <v>99.9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6" si="2">K40+L40</f>
        <v>86890</v>
      </c>
      <c r="K40" s="473">
        <v>25318</v>
      </c>
      <c r="L40" s="1385">
        <v>61572</v>
      </c>
      <c r="M40" s="1386">
        <v>99.307613860000004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902</v>
      </c>
      <c r="B41" s="765" t="s">
        <v>3</v>
      </c>
      <c r="C41" s="1901"/>
      <c r="D41" s="1471"/>
      <c r="E41" s="2195">
        <f>'5兵庫県CI'!D389</f>
        <v>102.87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98.112803240000005</v>
      </c>
      <c r="N41" s="1476"/>
      <c r="O41" s="1477"/>
      <c r="P41" s="1448" t="s">
        <v>1195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195">
        <f>'5兵庫県CI'!D390</f>
        <v>103.19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96.540823130000007</v>
      </c>
      <c r="N42" s="1120"/>
      <c r="O42" s="1482"/>
      <c r="P42" s="737" t="s">
        <v>1195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26">
        <v>56035.16078860066</v>
      </c>
      <c r="E43" s="2195">
        <f>'5兵庫県CI'!D391</f>
        <v>104.16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99.099930299999997</v>
      </c>
      <c r="N43" s="1120"/>
      <c r="O43" s="1093"/>
      <c r="P43" s="737" t="s">
        <v>1195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195">
        <f>'5兵庫県CI'!D392</f>
        <v>104.68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98.443068120000007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195">
        <f>'5兵庫県CI'!D393</f>
        <v>107.26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102.7892147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26">
        <v>56035.883805596874</v>
      </c>
      <c r="E46" s="2195">
        <f>'5兵庫県CI'!D394</f>
        <v>107.65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99.41347888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195">
        <f>'5兵庫県CI'!D395</f>
        <v>108.46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99.838779209999998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195">
        <f>'5兵庫県CI'!D396</f>
        <v>110.38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99.813669709999999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26">
        <v>56171.361132067505</v>
      </c>
      <c r="E49" s="2195">
        <f>'5兵庫県CI'!D397</f>
        <v>109.81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99.530755049999996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195">
        <f>'5兵庫県CI'!D398</f>
        <v>110.27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100.4807928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195">
        <f>'5兵庫県CI'!D399</f>
        <v>112.18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99.845529330000005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2">
        <v>59285.030075186602</v>
      </c>
      <c r="D52" s="2527">
        <v>58579.246656476425</v>
      </c>
      <c r="E52" s="2195">
        <f>'5兵庫県CI'!D400</f>
        <v>112.16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100.4170146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1218</v>
      </c>
      <c r="B53" s="765" t="s">
        <v>3</v>
      </c>
      <c r="C53" s="1903"/>
      <c r="D53" s="572"/>
      <c r="E53" s="2194">
        <f>'5兵庫県CI'!D401</f>
        <v>107.3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100.3090347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195">
        <f>'5兵庫県CI'!D402</f>
        <v>107.97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101.2623675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26">
        <v>57744.475901858183</v>
      </c>
      <c r="E55" s="2195">
        <f>'5兵庫県CI'!D403</f>
        <v>106.77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100.6489827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195">
        <f>'5兵庫県CI'!D404</f>
        <v>107.02</v>
      </c>
      <c r="F56" s="1386">
        <f>'7兵庫県CI一致個別指標'!M419</f>
        <v>95.8</v>
      </c>
      <c r="G56" s="1496">
        <v>1.02</v>
      </c>
      <c r="H56" s="1487">
        <v>98.566638570465258</v>
      </c>
      <c r="I56" s="2534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99.822330019999995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195">
        <f>'5兵庫県CI'!D405</f>
        <v>106.82</v>
      </c>
      <c r="F57" s="1386">
        <f>'7兵庫県CI一致個別指標'!M420</f>
        <v>96.9</v>
      </c>
      <c r="G57" s="1496">
        <v>1.02</v>
      </c>
      <c r="H57" s="1487">
        <v>98.868990222521902</v>
      </c>
      <c r="I57" s="2534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99.753581620000006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26">
        <v>57404.44077400794</v>
      </c>
      <c r="E58" s="2195">
        <f>'5兵庫県CI'!D406</f>
        <v>108.79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34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99.249047700000006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195">
        <f>'5兵庫県CI'!D407</f>
        <v>105.94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98.836751269999993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195">
        <f>'5兵庫県CI'!D408</f>
        <v>104.88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99.521556430000004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26">
        <v>57357.048646109542</v>
      </c>
      <c r="E61" s="2195">
        <f>'5兵庫県CI'!D409</f>
        <v>106.15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100.08780280000001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195">
        <f>'5兵庫県CI'!D410</f>
        <v>104.39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98.596144280000004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195">
        <f>'5兵庫県CI'!D411</f>
        <v>103.19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99.49567261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2">
        <f>'13_4GDP関連指標'!F140/100</f>
        <v>63276.72</v>
      </c>
      <c r="D64" s="1902">
        <f>'13_4GDP関連指標'!G140/100</f>
        <v>58698.02</v>
      </c>
      <c r="E64" s="2196">
        <f>'5兵庫県CI'!D412</f>
        <v>105.77</v>
      </c>
      <c r="F64" s="1393">
        <f>'7兵庫県CI一致個別指標'!M427</f>
        <v>97.7</v>
      </c>
      <c r="G64" s="2197">
        <v>1.01</v>
      </c>
      <c r="H64" s="1904"/>
      <c r="I64" s="2528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100.3809978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1421</v>
      </c>
      <c r="B65" s="765" t="s">
        <v>3</v>
      </c>
      <c r="C65" s="2192"/>
      <c r="D65" s="2192"/>
      <c r="E65" s="2195">
        <f>'5兵庫県CI'!D413</f>
        <v>107.7</v>
      </c>
      <c r="F65" s="1386">
        <f>'7兵庫県CI一致個別指標'!M428</f>
        <v>93.5</v>
      </c>
      <c r="G65" s="1495">
        <v>1.02</v>
      </c>
      <c r="H65" s="1410"/>
      <c r="I65" s="2529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100.305452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3"/>
      <c r="D66" s="2193"/>
      <c r="E66" s="2195">
        <f>'5兵庫県CI'!D414</f>
        <v>109.32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98.886249109999994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26">
        <f>'13_4GDP関連指標'!F141/100</f>
        <v>61159.15</v>
      </c>
      <c r="D67" s="2526">
        <f>'13_4GDP関連指標'!G141/100</f>
        <v>57942.2</v>
      </c>
      <c r="E67" s="2195">
        <f>'5兵庫県CI'!D415</f>
        <v>109.15</v>
      </c>
      <c r="F67" s="1386">
        <f>'7兵庫県CI一致個別指標'!M430</f>
        <v>98.4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99.375550619999999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3"/>
      <c r="D68" s="2193"/>
      <c r="E68" s="2195">
        <f>'5兵庫県CI'!D416</f>
        <v>104.61</v>
      </c>
      <c r="F68" s="1386">
        <f>'7兵庫県CI一致個別指標'!M431</f>
        <v>92.2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86">
        <v>99.652625709999995</v>
      </c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3"/>
      <c r="D69" s="2193"/>
      <c r="E69" s="2195">
        <f>'5兵庫県CI'!D417</f>
        <v>107.64</v>
      </c>
      <c r="F69" s="1386">
        <f>'7兵庫県CI一致個別指標'!M432</f>
        <v>96.1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86">
        <v>100.8824386</v>
      </c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26">
        <f>'13_4GDP関連指標'!F142/100</f>
        <v>61339.09</v>
      </c>
      <c r="D70" s="2526">
        <f>'13_4GDP関連指標'!G142/100</f>
        <v>56091.93</v>
      </c>
      <c r="E70" s="2195">
        <f>'5兵庫県CI'!D418</f>
        <v>106.85</v>
      </c>
      <c r="F70" s="1386">
        <f>'7兵庫県CI一致個別指標'!M433</f>
        <v>95.5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86">
        <v>101.0005991</v>
      </c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3"/>
      <c r="D71" s="2193"/>
      <c r="E71" s="2195">
        <f>'5兵庫県CI'!D419</f>
        <v>110.75</v>
      </c>
      <c r="F71" s="1386">
        <f>'7兵庫県CI一致個別指標'!M434</f>
        <v>100.1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86">
        <v>100.5634629</v>
      </c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3"/>
      <c r="D72" s="2193"/>
      <c r="E72" s="2195">
        <f>'5兵庫県CI'!D420</f>
        <v>105.88</v>
      </c>
      <c r="F72" s="1386">
        <f>'7兵庫県CI一致個別指標'!M435</f>
        <v>96.4</v>
      </c>
      <c r="G72" s="1497">
        <v>1.01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86">
        <v>100.775001</v>
      </c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26">
        <f>'13_4GDP関連指標'!F143/100</f>
        <v>61410</v>
      </c>
      <c r="D73" s="2526">
        <f>'13_4GDP関連指標'!G143/100</f>
        <v>57024.99</v>
      </c>
      <c r="E73" s="2195">
        <f>'5兵庫県CI'!D421</f>
        <v>108.68</v>
      </c>
      <c r="F73" s="1386">
        <f>'7兵庫県CI一致個別指標'!M436</f>
        <v>97.7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86">
        <v>100.8938879</v>
      </c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3"/>
      <c r="D74" s="2193"/>
      <c r="E74" s="2195">
        <f>'5兵庫県CI'!D422</f>
        <v>107.19</v>
      </c>
      <c r="F74" s="1386">
        <f>'7兵庫県CI一致個別指標'!M437</f>
        <v>98</v>
      </c>
      <c r="G74" s="1497">
        <v>1.01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3"/>
      <c r="D75" s="2193"/>
      <c r="E75" s="2195">
        <f>'5兵庫県CI'!D423</f>
        <v>105.98</v>
      </c>
      <c r="F75" s="1386">
        <f>'7兵庫県CI一致個別指標'!M438</f>
        <v>96.6</v>
      </c>
      <c r="G75" s="1497">
        <v>1</v>
      </c>
      <c r="H75" s="1399"/>
      <c r="I75" s="1479">
        <v>99.2</v>
      </c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527">
        <f>'13_4GDP関連指標'!F144/100</f>
        <v>64998.28</v>
      </c>
      <c r="D76" s="2527">
        <f>'13_4GDP関連指標'!G144/100</f>
        <v>58976.79</v>
      </c>
      <c r="E76" s="2196">
        <f>'5兵庫県CI'!D424</f>
        <v>106.8</v>
      </c>
      <c r="F76" s="1393">
        <f>'7兵庫県CI一致個別指標'!M439</f>
        <v>96.7</v>
      </c>
      <c r="G76" s="1498">
        <v>0.99</v>
      </c>
      <c r="H76" s="1904"/>
      <c r="I76" s="2528">
        <v>99.5</v>
      </c>
      <c r="J76" s="1392">
        <f t="shared" si="2"/>
        <v>93458</v>
      </c>
      <c r="K76" s="1392">
        <v>28833</v>
      </c>
      <c r="L76" s="1451">
        <v>64625</v>
      </c>
      <c r="M76" s="1904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1173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1174</v>
      </c>
      <c r="H77" s="1414" t="s">
        <v>502</v>
      </c>
      <c r="I77" s="38" t="s">
        <v>502</v>
      </c>
      <c r="J77" s="1414" t="s">
        <v>1175</v>
      </c>
      <c r="K77" s="1415"/>
      <c r="L77" s="1416"/>
      <c r="M77" s="1413" t="s">
        <v>1176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1177</v>
      </c>
      <c r="D78" s="66" t="s">
        <v>1177</v>
      </c>
      <c r="E78" s="1418" t="s">
        <v>1177</v>
      </c>
      <c r="F78" s="1420" t="s">
        <v>1177</v>
      </c>
      <c r="G78" s="1418" t="s">
        <v>1178</v>
      </c>
      <c r="H78" s="1419" t="s">
        <v>1177</v>
      </c>
      <c r="I78" s="66" t="s">
        <v>1177</v>
      </c>
      <c r="J78" s="1419" t="s">
        <v>1179</v>
      </c>
      <c r="K78" s="1417"/>
      <c r="L78" s="1420"/>
      <c r="M78" s="1421" t="s">
        <v>1180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1257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50"/>
  <sheetViews>
    <sheetView workbookViewId="0">
      <pane xSplit="2" ySplit="5" topLeftCell="C135" activePane="bottomRight" state="frozen"/>
      <selection pane="topRight" activeCell="B1" sqref="B1"/>
      <selection pane="bottomLeft" activeCell="A6" sqref="A6"/>
      <selection pane="bottomRight" activeCell="H150" sqref="H150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811</v>
      </c>
      <c r="D1" s="76" t="s">
        <v>811</v>
      </c>
      <c r="E1" s="76"/>
      <c r="F1" s="76" t="s">
        <v>811</v>
      </c>
      <c r="G1" s="76" t="s">
        <v>811</v>
      </c>
      <c r="H1" s="76" t="s">
        <v>811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905</v>
      </c>
      <c r="H4" s="486" t="s">
        <v>905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126277.3</v>
      </c>
      <c r="D21" s="473">
        <v>113629.4</v>
      </c>
      <c r="E21" s="473">
        <v>465063.8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127222.3</v>
      </c>
      <c r="D22" s="473">
        <v>111785.5</v>
      </c>
      <c r="E22" s="473">
        <v>461491.7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128136.2</v>
      </c>
      <c r="D23" s="473">
        <v>116284</v>
      </c>
      <c r="E23" s="473">
        <v>466136.1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140039.20000000001</v>
      </c>
      <c r="D24" s="473">
        <v>122568.5</v>
      </c>
      <c r="E24" s="473">
        <v>464397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126642.5</v>
      </c>
      <c r="D25" s="479">
        <v>114538.6</v>
      </c>
      <c r="E25" s="479">
        <v>468894.7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129334.3</v>
      </c>
      <c r="D26" s="473">
        <v>114675.7</v>
      </c>
      <c r="E26" s="473">
        <v>473148.9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130789.4</v>
      </c>
      <c r="D27" s="473">
        <v>119368.9</v>
      </c>
      <c r="E27" s="473">
        <v>478593.2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143697</v>
      </c>
      <c r="D28" s="480">
        <v>126557.7</v>
      </c>
      <c r="E28" s="480">
        <v>479790.6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130885.6</v>
      </c>
      <c r="D29" s="473">
        <v>118591</v>
      </c>
      <c r="E29" s="473">
        <v>484271.4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133793.5</v>
      </c>
      <c r="D30" s="473">
        <v>118407</v>
      </c>
      <c r="E30" s="473">
        <v>489493.2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134009</v>
      </c>
      <c r="D31" s="473">
        <v>122433.3</v>
      </c>
      <c r="E31" s="473">
        <v>490386.3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147539.79999999999</v>
      </c>
      <c r="D32" s="473">
        <v>130322.4</v>
      </c>
      <c r="E32" s="473">
        <v>495642.7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134016.70000000001</v>
      </c>
      <c r="D33" s="479">
        <v>122385.9</v>
      </c>
      <c r="E33" s="479">
        <v>498906.6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136080.29999999999</v>
      </c>
      <c r="D34" s="473">
        <v>119965.4</v>
      </c>
      <c r="E34" s="473">
        <v>495396.6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135995.70000000001</v>
      </c>
      <c r="D35" s="473">
        <v>123911.3</v>
      </c>
      <c r="E35" s="473">
        <v>496173.4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148019.20000000001</v>
      </c>
      <c r="D36" s="480">
        <v>130166.2</v>
      </c>
      <c r="E36" s="480">
        <v>496112.5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132165.5</v>
      </c>
      <c r="D37" s="473">
        <v>119748.5</v>
      </c>
      <c r="E37" s="473">
        <v>488262.7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133314</v>
      </c>
      <c r="D38" s="473">
        <v>117973.3</v>
      </c>
      <c r="E38" s="473">
        <v>485562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132407.79999999999</v>
      </c>
      <c r="D39" s="473">
        <v>121360.4</v>
      </c>
      <c r="E39" s="473">
        <v>486201.9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145416.79999999999</v>
      </c>
      <c r="D40" s="473">
        <v>128546.8</v>
      </c>
      <c r="E40" s="473">
        <v>490396.6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129818.2</v>
      </c>
      <c r="D41" s="479">
        <v>118830.8</v>
      </c>
      <c r="E41" s="479">
        <v>483234.3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131692.6</v>
      </c>
      <c r="D42" s="473">
        <v>117866.6</v>
      </c>
      <c r="E42" s="473">
        <v>485675.7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130907.5</v>
      </c>
      <c r="D43" s="473">
        <v>121772.7</v>
      </c>
      <c r="E43" s="473">
        <v>488375.6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141688.70000000001</v>
      </c>
      <c r="D44" s="480">
        <v>127463.9</v>
      </c>
      <c r="E44" s="480">
        <v>488083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132573.5</v>
      </c>
      <c r="D45" s="473">
        <v>122844.6</v>
      </c>
      <c r="E45" s="473">
        <v>497256.7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133854.6</v>
      </c>
      <c r="D46" s="473">
        <v>121510.7</v>
      </c>
      <c r="E46" s="473">
        <v>500294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132862.79999999999</v>
      </c>
      <c r="D47" s="473">
        <v>124839.2</v>
      </c>
      <c r="E47" s="473">
        <v>500070.2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144103.9</v>
      </c>
      <c r="D48" s="473">
        <v>131212.1</v>
      </c>
      <c r="E48" s="473">
        <v>505252.4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135023.20000000001</v>
      </c>
      <c r="D49" s="479">
        <v>126157.9</v>
      </c>
      <c r="E49" s="479">
        <v>508205.8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133524.5</v>
      </c>
      <c r="D50" s="473">
        <v>122487.8</v>
      </c>
      <c r="E50" s="473">
        <v>504350.4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130820.5</v>
      </c>
      <c r="D51" s="473">
        <v>124322.2</v>
      </c>
      <c r="E51" s="473">
        <v>498414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140073.4</v>
      </c>
      <c r="D52" s="480">
        <v>128862.8</v>
      </c>
      <c r="E52" s="480">
        <v>497325.6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130980.3</v>
      </c>
      <c r="D53" s="473">
        <v>123879.6</v>
      </c>
      <c r="E53" s="473">
        <v>498585.7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131306.6</v>
      </c>
      <c r="D54" s="473">
        <v>122151.3</v>
      </c>
      <c r="E54" s="473">
        <v>502164.3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130210.3</v>
      </c>
      <c r="D55" s="473">
        <v>125599.6</v>
      </c>
      <c r="E55" s="473">
        <v>503710.2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139893.6</v>
      </c>
      <c r="D56" s="473">
        <v>130626.8</v>
      </c>
      <c r="E56" s="473">
        <v>504886.5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129136.8</v>
      </c>
      <c r="D57" s="479">
        <v>125417.4</v>
      </c>
      <c r="E57" s="479">
        <v>504305.4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131291.20000000001</v>
      </c>
      <c r="D58" s="473">
        <v>123776.6</v>
      </c>
      <c r="E58" s="473">
        <v>508466.6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129917.7</v>
      </c>
      <c r="D59" s="473">
        <v>127044.2</v>
      </c>
      <c r="E59" s="473">
        <v>509942.6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139866.1</v>
      </c>
      <c r="D60" s="480">
        <v>132950.79999999999</v>
      </c>
      <c r="E60" s="480">
        <v>515099.4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131336.1</v>
      </c>
      <c r="D61" s="473">
        <v>129414.6</v>
      </c>
      <c r="E61" s="473">
        <v>519509.6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131832.29999999999</v>
      </c>
      <c r="D62" s="473">
        <v>126440.5</v>
      </c>
      <c r="E62" s="473">
        <v>519127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131156.6</v>
      </c>
      <c r="D63" s="473">
        <v>129998.3</v>
      </c>
      <c r="E63" s="473">
        <v>522004.7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140309.1</v>
      </c>
      <c r="D64" s="473">
        <v>134094.5</v>
      </c>
      <c r="E64" s="473">
        <v>520014.3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131305.20000000001</v>
      </c>
      <c r="D65" s="479">
        <v>130657.8</v>
      </c>
      <c r="E65" s="479">
        <v>523233.6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132522.9</v>
      </c>
      <c r="D66" s="473">
        <v>128597.4</v>
      </c>
      <c r="E66" s="473">
        <v>528262.40000000002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131813.70000000001</v>
      </c>
      <c r="D67" s="473">
        <v>132600.79999999999</v>
      </c>
      <c r="E67" s="473">
        <v>533023.4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141743.5</v>
      </c>
      <c r="D68" s="480">
        <v>137702.1</v>
      </c>
      <c r="E68" s="480">
        <v>534521.80000000005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132792.4</v>
      </c>
      <c r="D69" s="473">
        <v>134059.9</v>
      </c>
      <c r="E69" s="473">
        <v>534938.6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132758.5</v>
      </c>
      <c r="D70" s="473">
        <v>130378.4</v>
      </c>
      <c r="E70" s="473">
        <v>536419.19999999995</v>
      </c>
      <c r="F70" s="555">
        <v>5103592</v>
      </c>
      <c r="G70" s="555">
        <v>4992856</v>
      </c>
      <c r="H70" s="557">
        <v>5071829</v>
      </c>
    </row>
    <row r="71" spans="1:8">
      <c r="A71" s="431"/>
      <c r="B71" s="430" t="s">
        <v>626</v>
      </c>
      <c r="C71" s="473">
        <v>131558.39999999999</v>
      </c>
      <c r="D71" s="473">
        <v>133259.70000000001</v>
      </c>
      <c r="E71" s="473">
        <v>536343.80000000005</v>
      </c>
      <c r="F71" s="555">
        <v>5091274</v>
      </c>
      <c r="G71" s="555">
        <v>5080399</v>
      </c>
      <c r="H71" s="557">
        <v>5113301.75</v>
      </c>
    </row>
    <row r="72" spans="1:8">
      <c r="A72" s="430"/>
      <c r="B72" s="430" t="s">
        <v>627</v>
      </c>
      <c r="C72" s="473">
        <v>143456.70000000001</v>
      </c>
      <c r="D72" s="473">
        <v>140048.70000000001</v>
      </c>
      <c r="E72" s="473">
        <v>543553.30000000005</v>
      </c>
      <c r="F72" s="555">
        <v>5371895</v>
      </c>
      <c r="G72" s="555">
        <v>5240924</v>
      </c>
      <c r="H72" s="557">
        <v>5190932.75</v>
      </c>
    </row>
    <row r="73" spans="1:8">
      <c r="A73" s="444" t="s">
        <v>613</v>
      </c>
      <c r="B73" s="442" t="s">
        <v>624</v>
      </c>
      <c r="C73" s="479">
        <v>135042.1</v>
      </c>
      <c r="D73" s="479">
        <v>137488.29999999999</v>
      </c>
      <c r="E73" s="479">
        <v>547463</v>
      </c>
      <c r="F73" s="558">
        <v>5192737</v>
      </c>
      <c r="G73" s="558">
        <v>5197408</v>
      </c>
      <c r="H73" s="558">
        <v>5130175</v>
      </c>
    </row>
    <row r="74" spans="1:8">
      <c r="A74" s="478" t="s">
        <v>634</v>
      </c>
      <c r="B74" s="430" t="s">
        <v>625</v>
      </c>
      <c r="C74" s="473">
        <v>134618.9</v>
      </c>
      <c r="D74" s="473">
        <v>133107.1</v>
      </c>
      <c r="E74" s="473">
        <v>548309.80000000005</v>
      </c>
      <c r="F74" s="555">
        <v>5296874</v>
      </c>
      <c r="G74" s="555">
        <v>5182676</v>
      </c>
      <c r="H74" s="555">
        <v>5268281.25</v>
      </c>
    </row>
    <row r="75" spans="1:8">
      <c r="A75" s="431"/>
      <c r="B75" s="430" t="s">
        <v>626</v>
      </c>
      <c r="C75" s="473">
        <v>132391.6</v>
      </c>
      <c r="D75" s="473">
        <v>135261.4</v>
      </c>
      <c r="E75" s="473">
        <v>544708.5</v>
      </c>
      <c r="F75" s="555">
        <v>5265716</v>
      </c>
      <c r="G75" s="555">
        <v>5265979</v>
      </c>
      <c r="H75" s="555">
        <v>5310195.25</v>
      </c>
    </row>
    <row r="76" spans="1:8">
      <c r="A76" s="443"/>
      <c r="B76" s="441" t="s">
        <v>627</v>
      </c>
      <c r="C76" s="480">
        <v>142518.39999999999</v>
      </c>
      <c r="D76" s="480">
        <v>141184</v>
      </c>
      <c r="E76" s="480">
        <v>547801.9</v>
      </c>
      <c r="F76" s="556">
        <v>5484990</v>
      </c>
      <c r="G76" s="556">
        <v>5402805</v>
      </c>
      <c r="H76" s="556">
        <v>5326739.25</v>
      </c>
    </row>
    <row r="77" spans="1:8">
      <c r="A77" s="431" t="s">
        <v>614</v>
      </c>
      <c r="B77" s="430" t="s">
        <v>624</v>
      </c>
      <c r="C77" s="473">
        <v>134287.1</v>
      </c>
      <c r="D77" s="473">
        <v>137913.20000000001</v>
      </c>
      <c r="E77" s="473">
        <v>548954.6</v>
      </c>
      <c r="F77" s="555">
        <v>5287484</v>
      </c>
      <c r="G77" s="555">
        <v>5351481</v>
      </c>
      <c r="H77" s="557">
        <v>5304486</v>
      </c>
    </row>
    <row r="78" spans="1:8">
      <c r="A78" s="478" t="s">
        <v>635</v>
      </c>
      <c r="B78" s="430" t="s">
        <v>625</v>
      </c>
      <c r="C78" s="473">
        <v>132307</v>
      </c>
      <c r="D78" s="473">
        <v>132580</v>
      </c>
      <c r="E78" s="473">
        <v>546314.5</v>
      </c>
      <c r="F78" s="555">
        <v>5314947</v>
      </c>
      <c r="G78" s="555">
        <v>5240517</v>
      </c>
      <c r="H78" s="557">
        <v>5324645.5</v>
      </c>
    </row>
    <row r="79" spans="1:8">
      <c r="A79" s="431"/>
      <c r="B79" s="430" t="s">
        <v>626</v>
      </c>
      <c r="C79" s="473">
        <v>129432.5</v>
      </c>
      <c r="D79" s="473">
        <v>134201.29999999999</v>
      </c>
      <c r="E79" s="473">
        <v>540237.4</v>
      </c>
      <c r="F79" s="555">
        <v>5239050</v>
      </c>
      <c r="G79" s="555">
        <v>5289238</v>
      </c>
      <c r="H79" s="557">
        <v>5326397.75</v>
      </c>
    </row>
    <row r="80" spans="1:8">
      <c r="A80" s="431"/>
      <c r="B80" s="430" t="s">
        <v>627</v>
      </c>
      <c r="C80" s="473">
        <v>137328.9</v>
      </c>
      <c r="D80" s="473">
        <v>135964.5</v>
      </c>
      <c r="E80" s="473">
        <v>527415.30000000005</v>
      </c>
      <c r="F80" s="555">
        <v>5371808</v>
      </c>
      <c r="G80" s="555">
        <v>5295383</v>
      </c>
      <c r="H80" s="557">
        <v>5267142</v>
      </c>
    </row>
    <row r="81" spans="1:8">
      <c r="A81" s="444" t="s">
        <v>615</v>
      </c>
      <c r="B81" s="442" t="s">
        <v>624</v>
      </c>
      <c r="C81" s="479">
        <v>123403.4</v>
      </c>
      <c r="D81" s="479">
        <v>126526.1</v>
      </c>
      <c r="E81" s="479">
        <v>504030.2</v>
      </c>
      <c r="F81" s="558">
        <v>5048369</v>
      </c>
      <c r="G81" s="558">
        <v>5055737</v>
      </c>
      <c r="H81" s="558">
        <v>5003149.25</v>
      </c>
    </row>
    <row r="82" spans="1:8">
      <c r="A82" s="478" t="s">
        <v>636</v>
      </c>
      <c r="B82" s="430" t="s">
        <v>625</v>
      </c>
      <c r="C82" s="473">
        <v>123545.60000000001</v>
      </c>
      <c r="D82" s="473">
        <v>123663.8</v>
      </c>
      <c r="E82" s="473">
        <v>509666.3</v>
      </c>
      <c r="F82" s="555">
        <v>4821863</v>
      </c>
      <c r="G82" s="555">
        <v>4741717</v>
      </c>
      <c r="H82" s="555">
        <v>4830034.25</v>
      </c>
    </row>
    <row r="83" spans="1:8">
      <c r="A83" s="431"/>
      <c r="B83" s="430" t="s">
        <v>626</v>
      </c>
      <c r="C83" s="473">
        <v>121129.1</v>
      </c>
      <c r="D83" s="473">
        <v>125691.4</v>
      </c>
      <c r="E83" s="473">
        <v>506351.8</v>
      </c>
      <c r="F83" s="555">
        <v>4776772</v>
      </c>
      <c r="G83" s="555">
        <v>4819588</v>
      </c>
      <c r="H83" s="555">
        <v>4860454.75</v>
      </c>
    </row>
    <row r="84" spans="1:8">
      <c r="A84" s="443"/>
      <c r="B84" s="441" t="s">
        <v>627</v>
      </c>
      <c r="C84" s="480">
        <v>131283.6</v>
      </c>
      <c r="D84" s="480">
        <v>132684.5</v>
      </c>
      <c r="E84" s="480">
        <v>514481.6</v>
      </c>
      <c r="F84" s="556">
        <v>5014610</v>
      </c>
      <c r="G84" s="556">
        <v>4983633</v>
      </c>
      <c r="H84" s="556">
        <v>4909565.75</v>
      </c>
    </row>
    <row r="85" spans="1:8">
      <c r="A85" s="431" t="s">
        <v>616</v>
      </c>
      <c r="B85" s="430" t="s">
        <v>624</v>
      </c>
      <c r="C85" s="473">
        <v>124883.7</v>
      </c>
      <c r="D85" s="473">
        <v>130921.2</v>
      </c>
      <c r="E85" s="473">
        <v>520871.6</v>
      </c>
      <c r="F85" s="555">
        <v>4888025</v>
      </c>
      <c r="G85" s="555">
        <v>4976811</v>
      </c>
      <c r="H85" s="557">
        <v>4944081.25</v>
      </c>
    </row>
    <row r="86" spans="1:8">
      <c r="A86" s="478" t="s">
        <v>637</v>
      </c>
      <c r="B86" s="430" t="s">
        <v>625</v>
      </c>
      <c r="C86" s="473">
        <v>125529.7</v>
      </c>
      <c r="D86" s="473">
        <v>128196</v>
      </c>
      <c r="E86" s="473">
        <v>528044.5</v>
      </c>
      <c r="F86" s="555">
        <v>5104639</v>
      </c>
      <c r="G86" s="555">
        <v>5122743</v>
      </c>
      <c r="H86" s="557">
        <v>5223638</v>
      </c>
    </row>
    <row r="87" spans="1:8">
      <c r="A87" s="431"/>
      <c r="B87" s="430" t="s">
        <v>626</v>
      </c>
      <c r="C87" s="473">
        <v>126336.1</v>
      </c>
      <c r="D87" s="473">
        <v>133526.29999999999</v>
      </c>
      <c r="E87" s="473">
        <v>537146.6</v>
      </c>
      <c r="F87" s="555">
        <v>5126266</v>
      </c>
      <c r="G87" s="555">
        <v>5267443</v>
      </c>
      <c r="H87" s="557">
        <v>5271460.75</v>
      </c>
    </row>
    <row r="88" spans="1:8">
      <c r="A88" s="431"/>
      <c r="B88" s="430" t="s">
        <v>627</v>
      </c>
      <c r="C88" s="473">
        <v>133390</v>
      </c>
      <c r="D88" s="473">
        <v>136958.9</v>
      </c>
      <c r="E88" s="473">
        <v>532533.6</v>
      </c>
      <c r="F88" s="555">
        <v>5280428</v>
      </c>
      <c r="G88" s="555">
        <v>5334715</v>
      </c>
      <c r="H88" s="557">
        <v>5254299.25</v>
      </c>
    </row>
    <row r="89" spans="1:8">
      <c r="A89" s="444" t="s">
        <v>617</v>
      </c>
      <c r="B89" s="442" t="s">
        <v>624</v>
      </c>
      <c r="C89" s="479">
        <v>123923.5</v>
      </c>
      <c r="D89" s="479">
        <v>131822.5</v>
      </c>
      <c r="E89" s="479">
        <v>524901.30000000005</v>
      </c>
      <c r="F89" s="558">
        <v>5045051</v>
      </c>
      <c r="G89" s="558">
        <v>5208733</v>
      </c>
      <c r="H89" s="558">
        <v>5176144.25</v>
      </c>
    </row>
    <row r="90" spans="1:8">
      <c r="A90" s="478" t="s">
        <v>638</v>
      </c>
      <c r="B90" s="430" t="s">
        <v>625</v>
      </c>
      <c r="C90" s="473">
        <v>121844.7</v>
      </c>
      <c r="D90" s="473">
        <v>126756.6</v>
      </c>
      <c r="E90" s="473">
        <v>521538.8</v>
      </c>
      <c r="F90" s="555">
        <v>4906798</v>
      </c>
      <c r="G90" s="555">
        <v>5005599</v>
      </c>
      <c r="H90" s="555">
        <v>5085585.5</v>
      </c>
    </row>
    <row r="91" spans="1:8">
      <c r="A91" s="431"/>
      <c r="B91" s="430" t="s">
        <v>626</v>
      </c>
      <c r="C91" s="473">
        <v>123628.4</v>
      </c>
      <c r="D91" s="473">
        <v>132796.4</v>
      </c>
      <c r="E91" s="473">
        <v>534019.69999999995</v>
      </c>
      <c r="F91" s="555">
        <v>4974269</v>
      </c>
      <c r="G91" s="555">
        <v>5184323</v>
      </c>
      <c r="H91" s="555">
        <v>5164962.5</v>
      </c>
    </row>
    <row r="92" spans="1:8">
      <c r="A92" s="443"/>
      <c r="B92" s="441" t="s">
        <v>627</v>
      </c>
      <c r="C92" s="480">
        <v>131745.4</v>
      </c>
      <c r="D92" s="480">
        <v>137165.79999999999</v>
      </c>
      <c r="E92" s="480">
        <v>534205.4</v>
      </c>
      <c r="F92" s="556">
        <v>5119084</v>
      </c>
      <c r="G92" s="556">
        <v>5241704</v>
      </c>
      <c r="H92" s="556">
        <v>5193755.5</v>
      </c>
    </row>
    <row r="93" spans="1:8">
      <c r="A93" s="444" t="s">
        <v>618</v>
      </c>
      <c r="B93" s="442" t="s">
        <v>624</v>
      </c>
      <c r="C93" s="479">
        <v>126986.1</v>
      </c>
      <c r="D93" s="479">
        <v>136411.4</v>
      </c>
      <c r="E93" s="479">
        <v>542333.9</v>
      </c>
      <c r="F93" s="558">
        <v>5027870</v>
      </c>
      <c r="G93" s="558">
        <v>5241114</v>
      </c>
      <c r="H93" s="557">
        <v>5189002.25</v>
      </c>
    </row>
    <row r="94" spans="1:8">
      <c r="A94" s="478" t="s">
        <v>639</v>
      </c>
      <c r="B94" s="430" t="s">
        <v>625</v>
      </c>
      <c r="C94" s="473">
        <v>124452.7</v>
      </c>
      <c r="D94" s="473">
        <v>130656.6</v>
      </c>
      <c r="E94" s="473">
        <v>537301.6</v>
      </c>
      <c r="F94" s="555">
        <v>4954201</v>
      </c>
      <c r="G94" s="555">
        <v>5087303</v>
      </c>
      <c r="H94" s="557">
        <v>5170527</v>
      </c>
    </row>
    <row r="95" spans="1:8">
      <c r="A95" s="431"/>
      <c r="B95" s="430" t="s">
        <v>626</v>
      </c>
      <c r="C95" s="473">
        <v>123009.4</v>
      </c>
      <c r="D95" s="473">
        <v>132965.20000000001</v>
      </c>
      <c r="E95" s="473">
        <v>535176.4</v>
      </c>
      <c r="F95" s="555">
        <v>4907874</v>
      </c>
      <c r="G95" s="555">
        <v>5139201</v>
      </c>
      <c r="H95" s="557">
        <v>5161639.25</v>
      </c>
    </row>
    <row r="96" spans="1:8">
      <c r="A96" s="443"/>
      <c r="B96" s="441" t="s">
        <v>627</v>
      </c>
      <c r="C96" s="480">
        <v>130928.8</v>
      </c>
      <c r="D96" s="480">
        <v>137223.4</v>
      </c>
      <c r="E96" s="480">
        <v>534884.9</v>
      </c>
      <c r="F96" s="556">
        <v>5069843</v>
      </c>
      <c r="G96" s="556">
        <v>5204096</v>
      </c>
      <c r="H96" s="557">
        <v>5138311.75</v>
      </c>
    </row>
    <row r="97" spans="1:8">
      <c r="A97" s="431" t="s">
        <v>619</v>
      </c>
      <c r="B97" s="430" t="s">
        <v>624</v>
      </c>
      <c r="C97" s="473">
        <v>126147.4</v>
      </c>
      <c r="D97" s="473">
        <v>136389.29999999999</v>
      </c>
      <c r="E97" s="473">
        <v>541713</v>
      </c>
      <c r="F97" s="555">
        <v>4986821</v>
      </c>
      <c r="G97" s="555">
        <v>5200776</v>
      </c>
      <c r="H97" s="558">
        <v>5179387.75</v>
      </c>
    </row>
    <row r="98" spans="1:8">
      <c r="A98" s="478" t="s">
        <v>640</v>
      </c>
      <c r="B98" s="430" t="s">
        <v>625</v>
      </c>
      <c r="C98" s="473">
        <v>126462.1</v>
      </c>
      <c r="D98" s="473">
        <v>133130.1</v>
      </c>
      <c r="E98" s="473">
        <v>547274.5</v>
      </c>
      <c r="F98" s="555">
        <v>5094722</v>
      </c>
      <c r="G98" s="555">
        <v>5240076</v>
      </c>
      <c r="H98" s="555">
        <v>5329692.75</v>
      </c>
    </row>
    <row r="99" spans="1:8">
      <c r="A99" s="431"/>
      <c r="B99" s="430" t="s">
        <v>626</v>
      </c>
      <c r="C99" s="473">
        <v>126850.4</v>
      </c>
      <c r="D99" s="473">
        <v>137067</v>
      </c>
      <c r="E99" s="473">
        <v>552467.5</v>
      </c>
      <c r="F99" s="555">
        <v>5086658</v>
      </c>
      <c r="G99" s="555">
        <v>5325574</v>
      </c>
      <c r="H99" s="555">
        <v>5325635.25</v>
      </c>
    </row>
    <row r="100" spans="1:8">
      <c r="A100" s="431"/>
      <c r="B100" s="430" t="s">
        <v>627</v>
      </c>
      <c r="C100" s="473">
        <v>135093.4</v>
      </c>
      <c r="D100" s="473">
        <v>141400.6</v>
      </c>
      <c r="E100" s="473">
        <v>551692.30000000005</v>
      </c>
      <c r="F100" s="555">
        <v>5241880</v>
      </c>
      <c r="G100" s="555">
        <v>5386650</v>
      </c>
      <c r="H100" s="556">
        <v>5351779.5</v>
      </c>
    </row>
    <row r="101" spans="1:8">
      <c r="A101" s="444" t="s">
        <v>620</v>
      </c>
      <c r="B101" s="442" t="s">
        <v>624</v>
      </c>
      <c r="C101" s="479">
        <v>130748.3</v>
      </c>
      <c r="D101" s="479">
        <v>140943.4</v>
      </c>
      <c r="E101" s="479">
        <v>557453.6</v>
      </c>
      <c r="F101" s="558">
        <v>5152141</v>
      </c>
      <c r="G101" s="558">
        <v>5389722</v>
      </c>
      <c r="H101" s="557">
        <v>5333842.75</v>
      </c>
    </row>
    <row r="102" spans="1:8">
      <c r="A102" s="478" t="s">
        <v>641</v>
      </c>
      <c r="B102" s="430" t="s">
        <v>625</v>
      </c>
      <c r="C102" s="473">
        <v>129810.7</v>
      </c>
      <c r="D102" s="473">
        <v>133672.9</v>
      </c>
      <c r="E102" s="473">
        <v>549439.69999999995</v>
      </c>
      <c r="F102" s="555">
        <v>5081630</v>
      </c>
      <c r="G102" s="555">
        <v>5147839</v>
      </c>
      <c r="H102" s="557">
        <v>5232098</v>
      </c>
    </row>
    <row r="103" spans="1:8">
      <c r="A103" s="431"/>
      <c r="B103" s="430" t="s">
        <v>626</v>
      </c>
      <c r="C103" s="473">
        <v>129007.6</v>
      </c>
      <c r="D103" s="473">
        <v>136529.5</v>
      </c>
      <c r="E103" s="473">
        <v>550515.1</v>
      </c>
      <c r="F103" s="555">
        <v>5063262</v>
      </c>
      <c r="G103" s="555">
        <v>5217121</v>
      </c>
      <c r="H103" s="557">
        <v>5248794.5</v>
      </c>
    </row>
    <row r="104" spans="1:8">
      <c r="A104" s="443"/>
      <c r="B104" s="441" t="s">
        <v>627</v>
      </c>
      <c r="C104" s="480">
        <v>138649.1</v>
      </c>
      <c r="D104" s="480">
        <v>141805.6</v>
      </c>
      <c r="E104" s="480">
        <v>553702.1</v>
      </c>
      <c r="F104" s="556">
        <v>5305504</v>
      </c>
      <c r="G104" s="556">
        <v>5341097</v>
      </c>
      <c r="H104" s="557">
        <v>5318537.25</v>
      </c>
    </row>
    <row r="105" spans="1:8">
      <c r="A105" s="431" t="s">
        <v>622</v>
      </c>
      <c r="B105" s="430" t="s">
        <v>624</v>
      </c>
      <c r="C105" s="473">
        <v>136278.79999999999</v>
      </c>
      <c r="D105" s="473">
        <v>142391.29999999999</v>
      </c>
      <c r="E105" s="473">
        <v>562598.1</v>
      </c>
      <c r="F105" s="555">
        <v>5288716</v>
      </c>
      <c r="G105" s="555">
        <v>5383010</v>
      </c>
      <c r="H105" s="558">
        <v>5321971.75</v>
      </c>
    </row>
    <row r="106" spans="1:8">
      <c r="A106" s="478" t="s">
        <v>642</v>
      </c>
      <c r="B106" s="430" t="s">
        <v>625</v>
      </c>
      <c r="C106" s="473">
        <v>135067.6</v>
      </c>
      <c r="D106" s="473">
        <v>136911.79999999999</v>
      </c>
      <c r="E106" s="473">
        <v>562950.6</v>
      </c>
      <c r="F106" s="555">
        <v>5351430</v>
      </c>
      <c r="G106" s="555">
        <v>5324072</v>
      </c>
      <c r="H106" s="555">
        <v>5413741.75</v>
      </c>
    </row>
    <row r="107" spans="1:8">
      <c r="A107" s="431"/>
      <c r="B107" s="430" t="s">
        <v>626</v>
      </c>
      <c r="C107" s="473">
        <v>134446.79999999999</v>
      </c>
      <c r="D107" s="473">
        <v>139664.79999999999</v>
      </c>
      <c r="E107" s="473">
        <v>563785.9</v>
      </c>
      <c r="F107" s="555">
        <v>5338604</v>
      </c>
      <c r="G107" s="555">
        <v>5393357</v>
      </c>
      <c r="H107" s="555">
        <v>5431268</v>
      </c>
    </row>
    <row r="108" spans="1:8">
      <c r="A108" s="431"/>
      <c r="B108" s="430" t="s">
        <v>627</v>
      </c>
      <c r="C108" s="473">
        <v>143073.4</v>
      </c>
      <c r="D108" s="473">
        <v>143936.6</v>
      </c>
      <c r="E108" s="473">
        <v>562700.9</v>
      </c>
      <c r="F108" s="555">
        <v>5535573</v>
      </c>
      <c r="G108" s="555">
        <v>5482875</v>
      </c>
      <c r="H108" s="556">
        <v>5410699.75</v>
      </c>
    </row>
    <row r="109" spans="1:8">
      <c r="A109" s="444" t="s">
        <v>621</v>
      </c>
      <c r="B109" s="442" t="s">
        <v>624</v>
      </c>
      <c r="C109" s="479">
        <v>139357</v>
      </c>
      <c r="D109" s="479">
        <v>143859.5</v>
      </c>
      <c r="E109" s="479">
        <v>567568.69999999995</v>
      </c>
      <c r="F109" s="558">
        <v>5505499</v>
      </c>
      <c r="G109" s="558">
        <v>5547781</v>
      </c>
      <c r="H109" s="557">
        <v>5495924.5</v>
      </c>
    </row>
    <row r="110" spans="1:8">
      <c r="A110" s="478" t="s">
        <v>643</v>
      </c>
      <c r="B110" s="430" t="s">
        <v>625</v>
      </c>
      <c r="C110" s="473">
        <v>136575.5</v>
      </c>
      <c r="D110" s="473">
        <v>137500.70000000001</v>
      </c>
      <c r="E110" s="473">
        <v>565638</v>
      </c>
      <c r="F110" s="555">
        <v>5417156</v>
      </c>
      <c r="G110" s="555">
        <v>5363426</v>
      </c>
      <c r="H110" s="557">
        <v>5448382.25</v>
      </c>
    </row>
    <row r="111" spans="1:8">
      <c r="A111" s="431"/>
      <c r="B111" s="430" t="s">
        <v>626</v>
      </c>
      <c r="C111" s="473">
        <v>135354.1</v>
      </c>
      <c r="D111" s="473">
        <v>140347.20000000001</v>
      </c>
      <c r="E111" s="473">
        <v>566922.19999999995</v>
      </c>
      <c r="F111" s="555">
        <v>5395583</v>
      </c>
      <c r="G111" s="555">
        <v>5449863</v>
      </c>
      <c r="H111" s="557">
        <v>5446460.25</v>
      </c>
    </row>
    <row r="112" spans="1:8">
      <c r="A112" s="443"/>
      <c r="B112" s="441" t="s">
        <v>627</v>
      </c>
      <c r="C112" s="480">
        <v>144684</v>
      </c>
      <c r="D112" s="480">
        <v>145165.29999999999</v>
      </c>
      <c r="E112" s="480">
        <v>567015.4</v>
      </c>
      <c r="F112" s="556">
        <v>5609595</v>
      </c>
      <c r="G112" s="556">
        <v>5540768</v>
      </c>
      <c r="H112" s="557">
        <v>5485737.75</v>
      </c>
    </row>
    <row r="113" spans="1:8">
      <c r="A113" s="444" t="s">
        <v>623</v>
      </c>
      <c r="B113" s="442" t="s">
        <v>624</v>
      </c>
      <c r="C113" s="479">
        <v>139659.79999999999</v>
      </c>
      <c r="D113" s="479">
        <v>144861.79999999999</v>
      </c>
      <c r="E113" s="479">
        <v>571109.19999999995</v>
      </c>
      <c r="F113" s="558">
        <v>5503920</v>
      </c>
      <c r="G113" s="558">
        <v>5541738</v>
      </c>
      <c r="H113" s="558">
        <v>5496068</v>
      </c>
    </row>
    <row r="114" spans="1:8">
      <c r="A114" s="478" t="s">
        <v>644</v>
      </c>
      <c r="B114" s="430" t="s">
        <v>625</v>
      </c>
      <c r="C114" s="473">
        <v>138181.29999999999</v>
      </c>
      <c r="D114" s="473">
        <v>139097.5</v>
      </c>
      <c r="E114" s="473">
        <v>572959.19999999995</v>
      </c>
      <c r="F114" s="555">
        <v>5457487</v>
      </c>
      <c r="G114" s="555">
        <v>5418117</v>
      </c>
      <c r="H114" s="555">
        <v>5501228.75</v>
      </c>
    </row>
    <row r="115" spans="1:8">
      <c r="A115" s="431"/>
      <c r="B115" s="430" t="s">
        <v>626</v>
      </c>
      <c r="C115" s="473">
        <v>138866.79999999999</v>
      </c>
      <c r="D115" s="473">
        <v>143395.6</v>
      </c>
      <c r="E115" s="473">
        <v>579499.5</v>
      </c>
      <c r="F115" s="555">
        <v>5498579</v>
      </c>
      <c r="G115" s="555">
        <v>5544771</v>
      </c>
      <c r="H115" s="555">
        <v>5570073.75</v>
      </c>
    </row>
    <row r="116" spans="1:8">
      <c r="A116" s="443"/>
      <c r="B116" s="441" t="s">
        <v>627</v>
      </c>
      <c r="C116" s="480">
        <v>148411.1</v>
      </c>
      <c r="D116" s="480">
        <v>148720.79999999999</v>
      </c>
      <c r="E116" s="480">
        <v>580415.5</v>
      </c>
      <c r="F116" s="556">
        <v>5704461</v>
      </c>
      <c r="G116" s="556">
        <v>5645490</v>
      </c>
      <c r="H116" s="556">
        <v>5600502.25</v>
      </c>
    </row>
    <row r="117" spans="1:8">
      <c r="A117" s="444" t="s">
        <v>724</v>
      </c>
      <c r="B117" s="442" t="s">
        <v>624</v>
      </c>
      <c r="C117" s="18">
        <v>142208.9</v>
      </c>
      <c r="D117" s="18">
        <v>146938.6</v>
      </c>
      <c r="E117" s="18">
        <v>579461.1</v>
      </c>
      <c r="F117" s="558">
        <v>5568076</v>
      </c>
      <c r="G117" s="558">
        <v>5620147</v>
      </c>
      <c r="H117" s="558">
        <v>5559221.25</v>
      </c>
    </row>
    <row r="118" spans="1:8">
      <c r="A118" s="478" t="s">
        <v>725</v>
      </c>
      <c r="B118" s="430" t="s">
        <v>625</v>
      </c>
      <c r="C118" s="19">
        <v>140452.1</v>
      </c>
      <c r="D118" s="19">
        <v>141451.29999999999</v>
      </c>
      <c r="E118" s="19">
        <v>583140.80000000005</v>
      </c>
      <c r="F118" s="555">
        <v>5518668</v>
      </c>
      <c r="G118" s="555">
        <v>5472079</v>
      </c>
      <c r="H118" s="555">
        <v>5560480.25</v>
      </c>
    </row>
    <row r="119" spans="1:8">
      <c r="A119" s="431"/>
      <c r="B119" s="430" t="s">
        <v>626</v>
      </c>
      <c r="C119" s="19">
        <v>138349</v>
      </c>
      <c r="D119" s="19">
        <v>143545.79999999999</v>
      </c>
      <c r="E119" s="19">
        <v>580308.1</v>
      </c>
      <c r="F119" s="555">
        <v>5456119</v>
      </c>
      <c r="G119" s="555">
        <v>5509997</v>
      </c>
      <c r="H119" s="555">
        <v>5550276.75</v>
      </c>
    </row>
    <row r="120" spans="1:8">
      <c r="A120" s="443"/>
      <c r="B120" s="441" t="s">
        <v>627</v>
      </c>
      <c r="C120" s="20">
        <v>148143.4</v>
      </c>
      <c r="D120" s="20">
        <v>148945.29999999999</v>
      </c>
      <c r="E120" s="20">
        <v>580731.80000000005</v>
      </c>
      <c r="F120" s="556">
        <v>5662463</v>
      </c>
      <c r="G120" s="556">
        <v>5612903</v>
      </c>
      <c r="H120" s="556">
        <v>5534347.75</v>
      </c>
    </row>
    <row r="121" spans="1:8">
      <c r="A121" s="444" t="s">
        <v>772</v>
      </c>
      <c r="B121" s="442" t="s">
        <v>624</v>
      </c>
      <c r="C121" s="18">
        <v>142999.79999999999</v>
      </c>
      <c r="D121" s="18">
        <v>147501</v>
      </c>
      <c r="E121" s="18">
        <v>581394.6</v>
      </c>
      <c r="F121" s="558">
        <v>5572175</v>
      </c>
      <c r="G121" s="558">
        <v>5612852</v>
      </c>
      <c r="H121" s="558">
        <v>5584048.5</v>
      </c>
    </row>
    <row r="122" spans="1:8">
      <c r="A122" s="478" t="s">
        <v>773</v>
      </c>
      <c r="B122" s="430" t="s">
        <v>625</v>
      </c>
      <c r="C122" s="19">
        <v>141313.60000000001</v>
      </c>
      <c r="D122" s="19">
        <v>141596.1</v>
      </c>
      <c r="E122" s="19">
        <v>583721.5</v>
      </c>
      <c r="F122" s="555">
        <v>5566799</v>
      </c>
      <c r="G122" s="555">
        <v>5508845</v>
      </c>
      <c r="H122" s="555">
        <v>5611391.5</v>
      </c>
    </row>
    <row r="123" spans="1:8">
      <c r="A123" s="431"/>
      <c r="B123" s="430" t="s">
        <v>626</v>
      </c>
      <c r="C123" s="19">
        <v>140248.1</v>
      </c>
      <c r="D123" s="19">
        <v>144449.29999999999</v>
      </c>
      <c r="E123" s="19">
        <v>584040.1</v>
      </c>
      <c r="F123" s="555">
        <v>5539111</v>
      </c>
      <c r="G123" s="555">
        <v>5576640</v>
      </c>
      <c r="H123" s="555">
        <v>5581786.75</v>
      </c>
    </row>
    <row r="124" spans="1:8">
      <c r="A124" s="443"/>
      <c r="B124" s="441" t="s">
        <v>627</v>
      </c>
      <c r="C124" s="20">
        <v>147276.5</v>
      </c>
      <c r="D124" s="20">
        <v>145542.6</v>
      </c>
      <c r="E124" s="20">
        <v>567237.9</v>
      </c>
      <c r="F124" s="556">
        <v>5718394</v>
      </c>
      <c r="G124" s="556">
        <v>5626408</v>
      </c>
      <c r="H124" s="556">
        <v>5568961.25</v>
      </c>
    </row>
    <row r="125" spans="1:8">
      <c r="A125" s="444" t="s">
        <v>792</v>
      </c>
      <c r="B125" s="442" t="s">
        <v>624</v>
      </c>
      <c r="C125" s="18">
        <v>141780.70000000001</v>
      </c>
      <c r="D125" s="18">
        <v>144347.29999999999</v>
      </c>
      <c r="E125" s="18">
        <v>569327.69999999995</v>
      </c>
      <c r="F125" s="558">
        <v>5595840</v>
      </c>
      <c r="G125" s="558">
        <v>5605150</v>
      </c>
      <c r="H125" s="558">
        <v>5531069</v>
      </c>
    </row>
    <row r="126" spans="1:8">
      <c r="A126" s="478" t="s">
        <v>804</v>
      </c>
      <c r="B126" s="430" t="s">
        <v>625</v>
      </c>
      <c r="C126" s="19">
        <v>130175.3</v>
      </c>
      <c r="D126" s="19">
        <v>128202.7</v>
      </c>
      <c r="E126" s="19">
        <v>528260.9</v>
      </c>
      <c r="F126" s="555">
        <v>5208748</v>
      </c>
      <c r="G126" s="555">
        <v>5076599</v>
      </c>
      <c r="H126" s="555">
        <v>5220984.25</v>
      </c>
    </row>
    <row r="127" spans="1:8">
      <c r="A127" s="431"/>
      <c r="B127" s="430" t="s">
        <v>626</v>
      </c>
      <c r="C127" s="19">
        <v>135033.5</v>
      </c>
      <c r="D127" s="19">
        <v>137105.29999999999</v>
      </c>
      <c r="E127" s="19">
        <v>554640.4</v>
      </c>
      <c r="F127" s="555">
        <v>5412889</v>
      </c>
      <c r="G127" s="555">
        <v>5382504</v>
      </c>
      <c r="H127" s="555">
        <v>5506726</v>
      </c>
    </row>
    <row r="128" spans="1:8">
      <c r="A128" s="443"/>
      <c r="B128" s="441" t="s">
        <v>627</v>
      </c>
      <c r="C128" s="480">
        <v>147084.79999999999</v>
      </c>
      <c r="D128" s="480">
        <v>144629.70000000001</v>
      </c>
      <c r="E128" s="480">
        <v>563859.19999999995</v>
      </c>
      <c r="F128" s="556">
        <v>5725087</v>
      </c>
      <c r="G128" s="556">
        <v>5582523</v>
      </c>
      <c r="H128" s="556">
        <v>5527202.25</v>
      </c>
    </row>
    <row r="129" spans="1:8">
      <c r="A129" s="444" t="s">
        <v>818</v>
      </c>
      <c r="B129" s="442" t="s">
        <v>624</v>
      </c>
      <c r="C129" s="473">
        <v>142048.70000000001</v>
      </c>
      <c r="D129" s="473">
        <v>144373.4</v>
      </c>
      <c r="E129" s="473">
        <v>569818.69999999995</v>
      </c>
      <c r="F129" s="555">
        <v>5593405</v>
      </c>
      <c r="G129" s="555">
        <v>5568552</v>
      </c>
      <c r="H129" s="555">
        <v>5553959.75</v>
      </c>
    </row>
    <row r="130" spans="1:8">
      <c r="A130" s="478" t="s">
        <v>821</v>
      </c>
      <c r="B130" s="430" t="s">
        <v>625</v>
      </c>
      <c r="C130" s="473">
        <v>140970.70000000001</v>
      </c>
      <c r="D130" s="473">
        <v>139237.1</v>
      </c>
      <c r="E130" s="473">
        <v>574053.9</v>
      </c>
      <c r="F130" s="555">
        <v>5598342</v>
      </c>
      <c r="G130" s="555">
        <v>5480674</v>
      </c>
      <c r="H130" s="555">
        <v>5609966.25</v>
      </c>
    </row>
    <row r="131" spans="1:8">
      <c r="A131" s="431"/>
      <c r="B131" s="430" t="s">
        <v>626</v>
      </c>
      <c r="C131" s="473">
        <v>139641.60000000001</v>
      </c>
      <c r="D131" s="473">
        <v>141821</v>
      </c>
      <c r="E131" s="473">
        <v>573222.6</v>
      </c>
      <c r="F131" s="555">
        <v>5560412</v>
      </c>
      <c r="G131" s="555">
        <v>5541576</v>
      </c>
      <c r="H131" s="555">
        <v>5578445</v>
      </c>
    </row>
    <row r="132" spans="1:8">
      <c r="A132" s="443"/>
      <c r="B132" s="441" t="s">
        <v>627</v>
      </c>
      <c r="C132" s="480">
        <v>150907.79999999999</v>
      </c>
      <c r="D132" s="480">
        <v>148609.29999999999</v>
      </c>
      <c r="E132" s="480">
        <v>580022.4</v>
      </c>
      <c r="F132" s="556">
        <v>5820762</v>
      </c>
      <c r="G132" s="556">
        <v>5708823</v>
      </c>
      <c r="H132" s="556">
        <v>5614425</v>
      </c>
    </row>
    <row r="133" spans="1:8">
      <c r="A133" s="444" t="s">
        <v>903</v>
      </c>
      <c r="B133" s="442" t="s">
        <v>624</v>
      </c>
      <c r="C133" s="473">
        <v>145033.9</v>
      </c>
      <c r="D133" s="473">
        <v>146412.29999999999</v>
      </c>
      <c r="E133" s="473">
        <v>577826.1</v>
      </c>
      <c r="F133" s="555">
        <v>5652860</v>
      </c>
      <c r="G133" s="555">
        <v>5637551</v>
      </c>
      <c r="H133" s="555">
        <v>5603136.5</v>
      </c>
    </row>
    <row r="134" spans="1:8">
      <c r="A134" s="478" t="s">
        <v>904</v>
      </c>
      <c r="B134" s="430" t="s">
        <v>625</v>
      </c>
      <c r="C134" s="473">
        <v>143711</v>
      </c>
      <c r="D134" s="473">
        <v>141934.70000000001</v>
      </c>
      <c r="E134" s="473">
        <v>583561.9</v>
      </c>
      <c r="F134" s="555">
        <v>5767379</v>
      </c>
      <c r="G134" s="555">
        <v>5642632</v>
      </c>
      <c r="H134" s="555">
        <v>5726873.75</v>
      </c>
    </row>
    <row r="135" spans="1:8">
      <c r="A135" s="431"/>
      <c r="B135" s="430" t="s">
        <v>626</v>
      </c>
      <c r="C135" s="473">
        <v>141719.4</v>
      </c>
      <c r="D135" s="473">
        <v>143884.5</v>
      </c>
      <c r="E135" s="473">
        <v>581474.4</v>
      </c>
      <c r="F135" s="555">
        <v>5695100</v>
      </c>
      <c r="G135" s="555">
        <v>5666918</v>
      </c>
      <c r="H135" s="555">
        <v>5643617.75</v>
      </c>
    </row>
    <row r="136" spans="1:8">
      <c r="A136" s="443"/>
      <c r="B136" s="441" t="s">
        <v>627</v>
      </c>
      <c r="C136" s="480">
        <v>154436.29999999999</v>
      </c>
      <c r="D136" s="480">
        <v>149453.6</v>
      </c>
      <c r="E136" s="480">
        <v>583888.30000000005</v>
      </c>
      <c r="F136" s="556">
        <v>6044063</v>
      </c>
      <c r="G136" s="556">
        <v>5875746</v>
      </c>
      <c r="H136" s="556">
        <v>5713783.75</v>
      </c>
    </row>
    <row r="137" spans="1:8">
      <c r="A137" s="1699" t="s">
        <v>1228</v>
      </c>
      <c r="B137" s="442" t="s">
        <v>624</v>
      </c>
      <c r="C137" s="18">
        <v>151784.6</v>
      </c>
      <c r="D137" s="18">
        <v>149062.29999999999</v>
      </c>
      <c r="E137" s="18">
        <v>588045.6</v>
      </c>
      <c r="F137" s="18">
        <v>5956105</v>
      </c>
      <c r="G137" s="18">
        <v>5873526</v>
      </c>
      <c r="H137" s="18">
        <v>5712140.5</v>
      </c>
    </row>
    <row r="138" spans="1:8">
      <c r="A138" s="1700" t="s">
        <v>1229</v>
      </c>
      <c r="B138" s="430" t="s">
        <v>625</v>
      </c>
      <c r="C138" s="1403">
        <v>151771.6</v>
      </c>
      <c r="D138" s="1403">
        <v>143419.70000000001</v>
      </c>
      <c r="E138" s="1403">
        <v>589592</v>
      </c>
      <c r="F138" s="1403">
        <v>6022385</v>
      </c>
      <c r="G138" s="1403">
        <v>5700122</v>
      </c>
      <c r="H138" s="1403">
        <v>5754950</v>
      </c>
    </row>
    <row r="139" spans="1:8">
      <c r="A139" s="1701"/>
      <c r="B139" s="430" t="s">
        <v>626</v>
      </c>
      <c r="C139" s="1403">
        <v>150454.6</v>
      </c>
      <c r="D139" s="1403">
        <v>143889</v>
      </c>
      <c r="E139" s="1403">
        <v>581571.30000000005</v>
      </c>
      <c r="F139" s="1403">
        <v>6016484</v>
      </c>
      <c r="G139" s="1403">
        <v>5697588</v>
      </c>
      <c r="H139" s="1403">
        <v>5752046</v>
      </c>
    </row>
    <row r="140" spans="1:8">
      <c r="A140" s="1702"/>
      <c r="B140" s="441" t="s">
        <v>627</v>
      </c>
      <c r="C140" s="20">
        <v>162022.1</v>
      </c>
      <c r="D140" s="20">
        <v>149506.79999999999</v>
      </c>
      <c r="E140" s="20">
        <v>584165.1</v>
      </c>
      <c r="F140" s="480">
        <v>6327672</v>
      </c>
      <c r="G140" s="480">
        <v>5869802</v>
      </c>
      <c r="H140" s="480">
        <v>5766349</v>
      </c>
    </row>
    <row r="141" spans="1:8">
      <c r="A141" s="1699" t="s">
        <v>1433</v>
      </c>
      <c r="B141" s="442" t="s">
        <v>624</v>
      </c>
      <c r="C141" s="18">
        <v>155142</v>
      </c>
      <c r="D141" s="18">
        <v>147233.20000000001</v>
      </c>
      <c r="E141" s="18">
        <v>581006.30000000005</v>
      </c>
      <c r="F141" s="479">
        <v>6115915</v>
      </c>
      <c r="G141" s="479">
        <v>5794220</v>
      </c>
      <c r="H141" s="479">
        <v>5759646.5</v>
      </c>
    </row>
    <row r="142" spans="1:8">
      <c r="A142" s="1700" t="s">
        <v>1434</v>
      </c>
      <c r="B142" s="430" t="s">
        <v>625</v>
      </c>
      <c r="C142" s="473">
        <v>155368.70000000001</v>
      </c>
      <c r="D142" s="473">
        <v>141730.4</v>
      </c>
      <c r="E142" s="473">
        <v>582394.9</v>
      </c>
      <c r="F142" s="473">
        <v>6133909</v>
      </c>
      <c r="G142" s="473">
        <v>5609193</v>
      </c>
      <c r="H142" s="473">
        <v>5723461.75</v>
      </c>
    </row>
    <row r="143" spans="1:8">
      <c r="A143" s="1701"/>
      <c r="B143" s="430" t="s">
        <v>626</v>
      </c>
      <c r="C143" s="473">
        <v>155702.1</v>
      </c>
      <c r="D143" s="473">
        <v>145058.70000000001</v>
      </c>
      <c r="E143" s="473">
        <v>586251.30000000005</v>
      </c>
      <c r="F143" s="473">
        <v>6141000</v>
      </c>
      <c r="G143" s="473">
        <v>5702499</v>
      </c>
      <c r="H143" s="473">
        <v>5733173</v>
      </c>
    </row>
    <row r="144" spans="1:8">
      <c r="A144" s="1702"/>
      <c r="B144" s="441" t="s">
        <v>627</v>
      </c>
      <c r="C144" s="480">
        <v>168013.2</v>
      </c>
      <c r="D144" s="480">
        <v>150448.79999999999</v>
      </c>
      <c r="E144" s="480">
        <v>588234.4</v>
      </c>
      <c r="F144" s="480">
        <v>6499828</v>
      </c>
      <c r="G144" s="480">
        <v>5897679</v>
      </c>
      <c r="H144" s="480">
        <v>5790438</v>
      </c>
    </row>
    <row r="145" spans="1:8">
      <c r="A145" s="1699" t="s">
        <v>1469</v>
      </c>
      <c r="B145" s="442" t="s">
        <v>624</v>
      </c>
      <c r="C145" s="473">
        <v>163330.79999999999</v>
      </c>
      <c r="D145" s="473">
        <v>149619.9</v>
      </c>
      <c r="E145" s="473">
        <v>590458</v>
      </c>
      <c r="F145" s="473">
        <v>6322212</v>
      </c>
      <c r="G145" s="473">
        <v>5850399</v>
      </c>
      <c r="H145" s="473">
        <v>5780798</v>
      </c>
    </row>
    <row r="146" spans="1:8">
      <c r="A146" s="1700" t="s">
        <v>1470</v>
      </c>
      <c r="B146" s="430" t="s">
        <v>625</v>
      </c>
      <c r="C146" s="473">
        <v>163645.29999999999</v>
      </c>
      <c r="D146" s="473">
        <v>144515.20000000001</v>
      </c>
      <c r="E146" s="473">
        <v>593596.9</v>
      </c>
      <c r="F146" s="473">
        <v>6352230</v>
      </c>
      <c r="G146" s="473">
        <v>5712582</v>
      </c>
      <c r="H146" s="473">
        <v>5802172.25</v>
      </c>
    </row>
    <row r="147" spans="1:8">
      <c r="A147" s="1701"/>
      <c r="B147" s="430" t="s">
        <v>626</v>
      </c>
      <c r="C147" s="473">
        <v>162045.6</v>
      </c>
      <c r="D147" s="473">
        <v>145936.5</v>
      </c>
      <c r="E147" s="473">
        <v>590141.1</v>
      </c>
      <c r="F147" s="473">
        <v>6314437</v>
      </c>
      <c r="G147" s="473">
        <v>5727012</v>
      </c>
      <c r="H147" s="473">
        <v>5811477</v>
      </c>
    </row>
    <row r="148" spans="1:8">
      <c r="A148" s="1702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2709">
        <v>45999</v>
      </c>
      <c r="D149" s="2709">
        <f>C149</f>
        <v>45999</v>
      </c>
      <c r="E149" s="2709">
        <f>C149</f>
        <v>45999</v>
      </c>
      <c r="F149" s="1824">
        <v>46017</v>
      </c>
      <c r="G149" s="1824">
        <f>F149</f>
        <v>46017</v>
      </c>
      <c r="H149" s="1824">
        <f>F149</f>
        <v>46017</v>
      </c>
    </row>
    <row r="150" spans="1:8">
      <c r="C150" s="381" t="s">
        <v>1490</v>
      </c>
      <c r="D150" s="381" t="str">
        <f>C150</f>
        <v>2020年基準</v>
      </c>
      <c r="E150" s="381" t="str">
        <f>C150</f>
        <v>2020年基準</v>
      </c>
      <c r="F150" s="381" t="s">
        <v>1152</v>
      </c>
      <c r="G150" s="381" t="str">
        <f>F150</f>
        <v>2015年基準</v>
      </c>
      <c r="H150" s="381" t="str">
        <f>G150</f>
        <v>2015年基準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E2" sqref="E2:F2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956</v>
      </c>
      <c r="F1" s="1667">
        <v>46032</v>
      </c>
    </row>
    <row r="2" spans="1:6" ht="15.75" customHeight="1">
      <c r="A2" s="2784" t="s">
        <v>1185</v>
      </c>
      <c r="B2" s="2787"/>
      <c r="C2" s="2784" t="s">
        <v>948</v>
      </c>
      <c r="D2" s="2785"/>
      <c r="E2" s="2786" t="s">
        <v>949</v>
      </c>
      <c r="F2" s="2787"/>
    </row>
    <row r="3" spans="1:6" ht="15.75" customHeight="1">
      <c r="A3" s="1431">
        <v>1</v>
      </c>
      <c r="B3" s="1426" t="s">
        <v>937</v>
      </c>
      <c r="C3" s="1195" t="s">
        <v>952</v>
      </c>
      <c r="D3" s="1087" t="s">
        <v>951</v>
      </c>
      <c r="E3" s="381" t="s">
        <v>402</v>
      </c>
      <c r="F3" s="1201" t="s">
        <v>1468</v>
      </c>
    </row>
    <row r="4" spans="1:6" ht="15.75" customHeight="1">
      <c r="A4" s="1196" t="s">
        <v>1190</v>
      </c>
      <c r="B4" s="1427" t="s">
        <v>415</v>
      </c>
      <c r="C4" s="1085" t="s">
        <v>952</v>
      </c>
      <c r="D4" s="1083" t="s">
        <v>951</v>
      </c>
      <c r="E4" s="381" t="s">
        <v>402</v>
      </c>
      <c r="F4" s="1201" t="s">
        <v>1468</v>
      </c>
    </row>
    <row r="5" spans="1:6" ht="15.75" customHeight="1">
      <c r="A5" s="1423" t="s">
        <v>938</v>
      </c>
      <c r="B5" s="1428" t="s">
        <v>939</v>
      </c>
      <c r="C5" s="1424" t="s">
        <v>952</v>
      </c>
      <c r="D5" s="1425" t="s">
        <v>951</v>
      </c>
      <c r="E5" s="1207" t="s">
        <v>383</v>
      </c>
      <c r="F5" s="1208" t="s">
        <v>1468</v>
      </c>
    </row>
    <row r="6" spans="1:6" ht="15.75" customHeight="1">
      <c r="A6" s="1196">
        <v>3</v>
      </c>
      <c r="B6" s="1427" t="s">
        <v>255</v>
      </c>
      <c r="C6" s="1085" t="s">
        <v>952</v>
      </c>
      <c r="D6" s="1083" t="s">
        <v>951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940</v>
      </c>
      <c r="C7" s="1085" t="s">
        <v>952</v>
      </c>
      <c r="D7" s="1197" t="s">
        <v>951</v>
      </c>
      <c r="E7" s="381" t="s">
        <v>402</v>
      </c>
      <c r="F7" s="1201" t="s">
        <v>1468</v>
      </c>
    </row>
    <row r="8" spans="1:6" ht="15.75" customHeight="1">
      <c r="A8" s="1431">
        <v>5</v>
      </c>
      <c r="B8" s="1426" t="s">
        <v>941</v>
      </c>
      <c r="C8" s="1195" t="s">
        <v>951</v>
      </c>
      <c r="D8" s="1085"/>
      <c r="E8" s="1204" t="s">
        <v>383</v>
      </c>
      <c r="F8" s="1200" t="s">
        <v>1468</v>
      </c>
    </row>
    <row r="9" spans="1:6" ht="15.75" customHeight="1">
      <c r="A9" s="1196">
        <v>6</v>
      </c>
      <c r="B9" s="1427" t="s">
        <v>942</v>
      </c>
      <c r="C9" s="1085" t="s">
        <v>951</v>
      </c>
      <c r="D9" s="1085"/>
      <c r="E9" s="1205" t="s">
        <v>383</v>
      </c>
      <c r="F9" s="1201" t="s">
        <v>1468</v>
      </c>
    </row>
    <row r="10" spans="1:6" ht="15.75" customHeight="1">
      <c r="A10" s="1196">
        <v>7</v>
      </c>
      <c r="B10" s="1427" t="s">
        <v>943</v>
      </c>
      <c r="C10" s="1085" t="s">
        <v>951</v>
      </c>
      <c r="D10" s="1085"/>
      <c r="E10" s="1205" t="s">
        <v>383</v>
      </c>
      <c r="F10" s="1201" t="s">
        <v>1468</v>
      </c>
    </row>
    <row r="11" spans="1:6" ht="15.75" customHeight="1">
      <c r="A11" s="1198">
        <v>8</v>
      </c>
      <c r="B11" s="1429" t="s">
        <v>944</v>
      </c>
      <c r="C11" s="1088" t="s">
        <v>951</v>
      </c>
      <c r="D11" s="1088"/>
      <c r="E11" s="1206" t="s">
        <v>383</v>
      </c>
      <c r="F11" s="1203" t="s">
        <v>1468</v>
      </c>
    </row>
    <row r="12" spans="1:6" ht="15.75" customHeight="1">
      <c r="A12" s="1196" t="s">
        <v>1193</v>
      </c>
      <c r="B12" s="1427" t="s">
        <v>936</v>
      </c>
      <c r="C12" s="1085" t="s">
        <v>954</v>
      </c>
      <c r="D12" s="1083"/>
      <c r="E12" s="1207"/>
      <c r="F12" s="1208"/>
    </row>
    <row r="13" spans="1:6" ht="15.75" customHeight="1">
      <c r="A13" s="1196" t="s">
        <v>935</v>
      </c>
      <c r="B13" s="1427" t="s">
        <v>945</v>
      </c>
      <c r="C13" s="1085" t="s">
        <v>952</v>
      </c>
      <c r="D13" s="1197" t="s">
        <v>951</v>
      </c>
      <c r="E13" s="381" t="s">
        <v>402</v>
      </c>
      <c r="F13" s="1201" t="s">
        <v>1468</v>
      </c>
    </row>
    <row r="14" spans="1:6" ht="15.75" customHeight="1">
      <c r="A14" s="1431" t="s">
        <v>1192</v>
      </c>
      <c r="B14" s="1426" t="s">
        <v>933</v>
      </c>
      <c r="C14" s="1195" t="s">
        <v>950</v>
      </c>
      <c r="D14" s="1087" t="s">
        <v>952</v>
      </c>
      <c r="E14" s="1199" t="s">
        <v>402</v>
      </c>
      <c r="F14" s="1200" t="s">
        <v>1468</v>
      </c>
    </row>
    <row r="15" spans="1:6" ht="15.75" customHeight="1">
      <c r="A15" s="1196" t="s">
        <v>926</v>
      </c>
      <c r="B15" s="1427" t="s">
        <v>488</v>
      </c>
      <c r="C15" s="1085" t="s">
        <v>950</v>
      </c>
      <c r="D15" s="1083" t="s">
        <v>952</v>
      </c>
      <c r="E15" s="381" t="s">
        <v>402</v>
      </c>
      <c r="F15" s="1201" t="s">
        <v>1468</v>
      </c>
    </row>
    <row r="16" spans="1:6" ht="15.75" customHeight="1">
      <c r="A16" s="1196" t="s">
        <v>928</v>
      </c>
      <c r="B16" s="1427" t="s">
        <v>493</v>
      </c>
      <c r="C16" s="1085" t="s">
        <v>950</v>
      </c>
      <c r="D16" s="1083" t="s">
        <v>952</v>
      </c>
      <c r="E16" s="381" t="s">
        <v>402</v>
      </c>
      <c r="F16" s="1201" t="s">
        <v>1468</v>
      </c>
    </row>
    <row r="17" spans="1:6" ht="15.75" customHeight="1">
      <c r="A17" s="1196" t="s">
        <v>929</v>
      </c>
      <c r="B17" s="1427" t="s">
        <v>495</v>
      </c>
      <c r="C17" s="1085" t="s">
        <v>950</v>
      </c>
      <c r="D17" s="1083" t="s">
        <v>952</v>
      </c>
      <c r="E17" s="381" t="s">
        <v>402</v>
      </c>
      <c r="F17" s="1201" t="s">
        <v>1468</v>
      </c>
    </row>
    <row r="18" spans="1:6" ht="15.75" customHeight="1">
      <c r="A18" s="1196" t="s">
        <v>930</v>
      </c>
      <c r="B18" s="1427" t="s">
        <v>497</v>
      </c>
      <c r="C18" s="1085" t="s">
        <v>950</v>
      </c>
      <c r="D18" s="1083" t="s">
        <v>952</v>
      </c>
      <c r="E18" s="381" t="s">
        <v>402</v>
      </c>
      <c r="F18" s="1201" t="s">
        <v>1468</v>
      </c>
    </row>
    <row r="19" spans="1:6" ht="15.75" customHeight="1">
      <c r="A19" s="1196" t="s">
        <v>931</v>
      </c>
      <c r="B19" s="1427" t="s">
        <v>508</v>
      </c>
      <c r="C19" s="1085" t="s">
        <v>950</v>
      </c>
      <c r="D19" s="1083" t="s">
        <v>952</v>
      </c>
      <c r="E19" s="381" t="s">
        <v>402</v>
      </c>
      <c r="F19" s="1201" t="s">
        <v>1468</v>
      </c>
    </row>
    <row r="20" spans="1:6" ht="15.75" customHeight="1">
      <c r="A20" s="1198" t="s">
        <v>932</v>
      </c>
      <c r="B20" s="1429" t="s">
        <v>510</v>
      </c>
      <c r="C20" s="1088" t="s">
        <v>950</v>
      </c>
      <c r="D20" s="1197" t="s">
        <v>952</v>
      </c>
      <c r="E20" s="1202" t="s">
        <v>402</v>
      </c>
      <c r="F20" s="1203" t="s">
        <v>1468</v>
      </c>
    </row>
    <row r="21" spans="1:6" ht="15.75" customHeight="1">
      <c r="A21" s="1196">
        <v>11</v>
      </c>
      <c r="B21" s="1427" t="s">
        <v>934</v>
      </c>
      <c r="C21" s="1085" t="s">
        <v>952</v>
      </c>
      <c r="D21" s="1083" t="s">
        <v>951</v>
      </c>
      <c r="E21" s="1207"/>
      <c r="F21" s="1208"/>
    </row>
    <row r="22" spans="1:6" ht="15.75" customHeight="1">
      <c r="A22" s="1196">
        <v>12</v>
      </c>
      <c r="B22" s="1427" t="s">
        <v>955</v>
      </c>
      <c r="C22" s="1085" t="s">
        <v>952</v>
      </c>
      <c r="D22" s="1083" t="s">
        <v>951</v>
      </c>
      <c r="E22" s="381" t="s">
        <v>402</v>
      </c>
      <c r="F22" s="1201" t="s">
        <v>1468</v>
      </c>
    </row>
    <row r="23" spans="1:6" ht="15.75" customHeight="1">
      <c r="A23" s="1431" t="s">
        <v>1191</v>
      </c>
      <c r="B23" s="1426" t="s">
        <v>1186</v>
      </c>
      <c r="C23" s="1087" t="s">
        <v>951</v>
      </c>
      <c r="D23" s="1087" t="s">
        <v>1187</v>
      </c>
      <c r="E23" s="1199" t="s">
        <v>1154</v>
      </c>
      <c r="F23" s="1200" t="s">
        <v>1468</v>
      </c>
    </row>
    <row r="24" spans="1:6" ht="15.75" customHeight="1">
      <c r="A24" s="1196" t="s">
        <v>927</v>
      </c>
      <c r="B24" s="1427" t="s">
        <v>946</v>
      </c>
      <c r="C24" s="1083" t="s">
        <v>951</v>
      </c>
      <c r="D24" s="1083" t="s">
        <v>1188</v>
      </c>
      <c r="E24" s="381" t="s">
        <v>1154</v>
      </c>
      <c r="F24" s="1201" t="s">
        <v>1468</v>
      </c>
    </row>
    <row r="25" spans="1:6" ht="15.75" customHeight="1">
      <c r="A25" s="1196" t="s">
        <v>1182</v>
      </c>
      <c r="B25" s="1430" t="s">
        <v>1183</v>
      </c>
      <c r="C25" s="1083" t="s">
        <v>951</v>
      </c>
      <c r="D25" s="1083" t="s">
        <v>1189</v>
      </c>
      <c r="E25" s="381" t="s">
        <v>1184</v>
      </c>
      <c r="F25" s="1201" t="s">
        <v>1468</v>
      </c>
    </row>
    <row r="26" spans="1:6" ht="15.75" customHeight="1">
      <c r="A26" s="1198" t="s">
        <v>1181</v>
      </c>
      <c r="B26" s="1429" t="s">
        <v>947</v>
      </c>
      <c r="C26" s="1197" t="s">
        <v>951</v>
      </c>
      <c r="D26" s="1197" t="s">
        <v>953</v>
      </c>
      <c r="E26" s="1202" t="s">
        <v>957</v>
      </c>
      <c r="F26" s="1203" t="s">
        <v>1468</v>
      </c>
    </row>
    <row r="27" spans="1:6" ht="15.75" customHeight="1"/>
    <row r="28" spans="1:6" ht="15.75" customHeight="1">
      <c r="A28" s="1797" t="s">
        <v>1238</v>
      </c>
      <c r="B28" s="215"/>
      <c r="C28" s="215"/>
      <c r="D28" s="215"/>
      <c r="E28" s="215"/>
      <c r="F28" s="215"/>
    </row>
    <row r="29" spans="1:6" ht="15.75" customHeight="1">
      <c r="A29" s="1803">
        <v>10</v>
      </c>
      <c r="B29" s="1798" t="s">
        <v>1231</v>
      </c>
      <c r="C29" s="1809" t="s">
        <v>1245</v>
      </c>
      <c r="D29" s="1799"/>
      <c r="E29" s="1812" t="s">
        <v>1246</v>
      </c>
      <c r="F29" s="1804" t="s">
        <v>1432</v>
      </c>
    </row>
    <row r="30" spans="1:6" ht="15.75" customHeight="1">
      <c r="A30" s="1805" t="s">
        <v>1239</v>
      </c>
      <c r="B30" s="1800" t="s">
        <v>1232</v>
      </c>
      <c r="C30" s="1810" t="s">
        <v>1245</v>
      </c>
      <c r="D30" s="215"/>
      <c r="E30" s="1813" t="s">
        <v>1246</v>
      </c>
      <c r="F30" s="1806" t="s">
        <v>1432</v>
      </c>
    </row>
    <row r="31" spans="1:6" ht="15.75" customHeight="1">
      <c r="A31" s="1805" t="s">
        <v>1240</v>
      </c>
      <c r="B31" s="1800" t="s">
        <v>1233</v>
      </c>
      <c r="C31" s="1810" t="s">
        <v>1245</v>
      </c>
      <c r="D31" s="215"/>
      <c r="E31" s="1813" t="s">
        <v>1246</v>
      </c>
      <c r="F31" s="1806" t="s">
        <v>1432</v>
      </c>
    </row>
    <row r="32" spans="1:6" ht="15.75" customHeight="1">
      <c r="A32" s="1805" t="s">
        <v>1241</v>
      </c>
      <c r="B32" s="1800" t="s">
        <v>1234</v>
      </c>
      <c r="C32" s="1810" t="s">
        <v>1245</v>
      </c>
      <c r="D32" s="215"/>
      <c r="E32" s="1813" t="s">
        <v>1246</v>
      </c>
      <c r="F32" s="1806" t="s">
        <v>1432</v>
      </c>
    </row>
    <row r="33" spans="1:6" ht="15.75" customHeight="1">
      <c r="A33" s="1805" t="s">
        <v>1242</v>
      </c>
      <c r="B33" s="1800" t="s">
        <v>1235</v>
      </c>
      <c r="C33" s="1810" t="s">
        <v>1245</v>
      </c>
      <c r="D33" s="215"/>
      <c r="E33" s="1813" t="s">
        <v>1246</v>
      </c>
      <c r="F33" s="1806" t="s">
        <v>1432</v>
      </c>
    </row>
    <row r="34" spans="1:6" ht="15.75" customHeight="1">
      <c r="A34" s="1805" t="s">
        <v>1243</v>
      </c>
      <c r="B34" s="1800" t="s">
        <v>1236</v>
      </c>
      <c r="C34" s="1810" t="s">
        <v>1245</v>
      </c>
      <c r="D34" s="215"/>
      <c r="E34" s="1813" t="s">
        <v>1246</v>
      </c>
      <c r="F34" s="1806" t="s">
        <v>1432</v>
      </c>
    </row>
    <row r="35" spans="1:6" ht="15.75" customHeight="1">
      <c r="A35" s="1807" t="s">
        <v>1244</v>
      </c>
      <c r="B35" s="1801" t="s">
        <v>1237</v>
      </c>
      <c r="C35" s="1811" t="s">
        <v>1245</v>
      </c>
      <c r="D35" s="1802"/>
      <c r="E35" s="1814" t="s">
        <v>1246</v>
      </c>
      <c r="F35" s="1808" t="s">
        <v>1432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96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P7" sqref="P7"/>
    </sheetView>
  </sheetViews>
  <sheetFormatPr defaultRowHeight="13"/>
  <cols>
    <col min="1" max="1" width="9.453125" style="2540" bestFit="1" customWidth="1"/>
    <col min="2" max="2" width="9.90625" style="17" customWidth="1"/>
    <col min="3" max="3" width="17.90625" style="2717" bestFit="1" customWidth="1"/>
    <col min="4" max="4" width="9.6328125" style="2718" bestFit="1" customWidth="1"/>
    <col min="5" max="7" width="8.7265625" style="17"/>
    <col min="8" max="8" width="21.90625" style="17" bestFit="1" customWidth="1"/>
    <col min="9" max="16384" width="8.7265625" style="17"/>
  </cols>
  <sheetData>
    <row r="1" spans="1:8">
      <c r="A1" s="428" t="s">
        <v>352</v>
      </c>
      <c r="B1" s="304" t="s">
        <v>1495</v>
      </c>
    </row>
    <row r="2" spans="1:8">
      <c r="A2" s="2540" t="s">
        <v>1479</v>
      </c>
      <c r="B2" s="382" t="s">
        <v>1494</v>
      </c>
      <c r="C2" s="2717" t="s">
        <v>487</v>
      </c>
      <c r="D2" s="2718" t="s">
        <v>1480</v>
      </c>
    </row>
    <row r="3" spans="1:8">
      <c r="A3" s="2541">
        <v>43101</v>
      </c>
      <c r="B3" s="262">
        <f>'2_1CLI統計表'!B65</f>
        <v>101.08077265373328</v>
      </c>
      <c r="C3" s="2571"/>
      <c r="D3" s="2774"/>
      <c r="E3" s="2729"/>
      <c r="F3" s="2729"/>
    </row>
    <row r="4" spans="1:8">
      <c r="A4" s="2541">
        <v>43132</v>
      </c>
      <c r="B4" s="262">
        <f>'2_1CLI統計表'!B66</f>
        <v>101.05756422159656</v>
      </c>
      <c r="C4" s="2571"/>
      <c r="D4" s="2774"/>
      <c r="E4" s="2729"/>
      <c r="F4" s="2729"/>
    </row>
    <row r="5" spans="1:8">
      <c r="A5" s="2541">
        <v>43160</v>
      </c>
      <c r="B5" s="262">
        <f>'2_1CLI統計表'!B67</f>
        <v>101.12339475638747</v>
      </c>
      <c r="C5" s="2571">
        <f t="shared" ref="C5:C68" si="0">AVERAGE(B3:B5)</f>
        <v>101.08724387723912</v>
      </c>
      <c r="D5" s="2774">
        <f t="shared" ref="D5:D68" si="1">C5-C4</f>
        <v>101.08724387723912</v>
      </c>
      <c r="E5" s="2729">
        <f t="shared" ref="E5:E68" si="2">IF(D5&lt;0,-1,1)</f>
        <v>1</v>
      </c>
      <c r="F5" s="2729">
        <f t="shared" ref="F5:F68" si="3">SUM(E3:E5)</f>
        <v>1</v>
      </c>
      <c r="G5" s="17" t="str">
        <f t="shared" ref="G5:G68" si="4">IF(F5=-3,"悪化 ",IF(F5=3,"改善 "," ?"))</f>
        <v xml:space="preserve"> ?</v>
      </c>
    </row>
    <row r="6" spans="1:8">
      <c r="A6" s="2541">
        <v>43191</v>
      </c>
      <c r="B6" s="262">
        <f>'2_1CLI統計表'!B68</f>
        <v>101.26008062264067</v>
      </c>
      <c r="C6" s="2571">
        <f t="shared" si="0"/>
        <v>101.14701320020824</v>
      </c>
      <c r="D6" s="2774">
        <f t="shared" si="1"/>
        <v>5.9769322969117411E-2</v>
      </c>
      <c r="E6" s="2729">
        <f t="shared" si="2"/>
        <v>1</v>
      </c>
      <c r="F6" s="2729">
        <f t="shared" si="3"/>
        <v>2</v>
      </c>
      <c r="G6" s="17" t="str">
        <f t="shared" si="4"/>
        <v xml:space="preserve"> ?</v>
      </c>
    </row>
    <row r="7" spans="1:8">
      <c r="A7" s="2541">
        <v>43221</v>
      </c>
      <c r="B7" s="262">
        <f>'2_1CLI統計表'!B69</f>
        <v>101.44112020184191</v>
      </c>
      <c r="C7" s="2571">
        <f t="shared" si="0"/>
        <v>101.27486519362334</v>
      </c>
      <c r="D7" s="2774">
        <f t="shared" si="1"/>
        <v>0.12785199341510634</v>
      </c>
      <c r="E7" s="2729">
        <f t="shared" si="2"/>
        <v>1</v>
      </c>
      <c r="F7" s="2729">
        <f t="shared" si="3"/>
        <v>3</v>
      </c>
      <c r="G7" s="17" t="str">
        <f t="shared" si="4"/>
        <v xml:space="preserve">改善 </v>
      </c>
    </row>
    <row r="8" spans="1:8">
      <c r="A8" s="2541">
        <v>43252</v>
      </c>
      <c r="B8" s="262">
        <f>'2_1CLI統計表'!B70</f>
        <v>101.59380947415991</v>
      </c>
      <c r="C8" s="2571">
        <f t="shared" si="0"/>
        <v>101.4316700995475</v>
      </c>
      <c r="D8" s="2774">
        <f t="shared" si="1"/>
        <v>0.15680490592416163</v>
      </c>
      <c r="E8" s="2729">
        <f t="shared" si="2"/>
        <v>1</v>
      </c>
      <c r="F8" s="2729">
        <f t="shared" si="3"/>
        <v>3</v>
      </c>
      <c r="G8" s="17" t="str">
        <f t="shared" si="4"/>
        <v xml:space="preserve">改善 </v>
      </c>
    </row>
    <row r="9" spans="1:8">
      <c r="A9" s="2541">
        <v>43282</v>
      </c>
      <c r="B9" s="262">
        <f>'2_1CLI統計表'!B71</f>
        <v>101.6538425065995</v>
      </c>
      <c r="C9" s="2571">
        <f t="shared" si="0"/>
        <v>101.5629240608671</v>
      </c>
      <c r="D9" s="2774">
        <f t="shared" si="1"/>
        <v>0.13125396131960088</v>
      </c>
      <c r="E9" s="2729">
        <f t="shared" si="2"/>
        <v>1</v>
      </c>
      <c r="F9" s="2729">
        <f t="shared" si="3"/>
        <v>3</v>
      </c>
      <c r="G9" s="17" t="str">
        <f t="shared" si="4"/>
        <v xml:space="preserve">改善 </v>
      </c>
    </row>
    <row r="10" spans="1:8">
      <c r="A10" s="2541">
        <v>43313</v>
      </c>
      <c r="B10" s="262">
        <f>'2_1CLI統計表'!B72</f>
        <v>101.61763741898999</v>
      </c>
      <c r="C10" s="2571">
        <f t="shared" si="0"/>
        <v>101.62176313324981</v>
      </c>
      <c r="D10" s="2774">
        <f t="shared" si="1"/>
        <v>5.8839072382710356E-2</v>
      </c>
      <c r="E10" s="2729">
        <f t="shared" si="2"/>
        <v>1</v>
      </c>
      <c r="F10" s="2729">
        <f t="shared" si="3"/>
        <v>3</v>
      </c>
      <c r="G10" s="17" t="str">
        <f t="shared" si="4"/>
        <v xml:space="preserve">改善 </v>
      </c>
    </row>
    <row r="11" spans="1:8">
      <c r="A11" s="2541">
        <v>43344</v>
      </c>
      <c r="B11" s="262">
        <f>'2_1CLI統計表'!B73</f>
        <v>101.50629300225829</v>
      </c>
      <c r="C11" s="2571">
        <f t="shared" si="0"/>
        <v>101.59259097594925</v>
      </c>
      <c r="D11" s="2774">
        <f t="shared" si="1"/>
        <v>-2.917215730056455E-2</v>
      </c>
      <c r="E11" s="2729">
        <f t="shared" si="2"/>
        <v>-1</v>
      </c>
      <c r="F11" s="2729">
        <f t="shared" si="3"/>
        <v>1</v>
      </c>
      <c r="G11" s="17" t="str">
        <f t="shared" si="4"/>
        <v xml:space="preserve"> ?</v>
      </c>
    </row>
    <row r="12" spans="1:8">
      <c r="A12" s="2541">
        <v>43374</v>
      </c>
      <c r="B12" s="262">
        <f>'2_1CLI統計表'!B74</f>
        <v>101.36416272132566</v>
      </c>
      <c r="C12" s="2571">
        <f t="shared" si="0"/>
        <v>101.49603104752464</v>
      </c>
      <c r="D12" s="2774">
        <f t="shared" si="1"/>
        <v>-9.655992842461103E-2</v>
      </c>
      <c r="E12" s="2729">
        <f t="shared" si="2"/>
        <v>-1</v>
      </c>
      <c r="F12" s="2729">
        <f t="shared" si="3"/>
        <v>-1</v>
      </c>
      <c r="G12" s="17" t="str">
        <f t="shared" si="4"/>
        <v xml:space="preserve"> ?</v>
      </c>
    </row>
    <row r="13" spans="1:8">
      <c r="A13" s="2541">
        <v>43405</v>
      </c>
      <c r="B13" s="262">
        <f>'2_1CLI統計表'!B75</f>
        <v>101.20117108727568</v>
      </c>
      <c r="C13" s="2571">
        <f t="shared" si="0"/>
        <v>101.35720893695321</v>
      </c>
      <c r="D13" s="2774">
        <f t="shared" si="1"/>
        <v>-0.13882211057142513</v>
      </c>
      <c r="E13" s="2729">
        <f t="shared" si="2"/>
        <v>-1</v>
      </c>
      <c r="F13" s="2729">
        <f t="shared" si="3"/>
        <v>-3</v>
      </c>
      <c r="G13" s="17" t="str">
        <f t="shared" si="4"/>
        <v xml:space="preserve">悪化 </v>
      </c>
    </row>
    <row r="14" spans="1:8">
      <c r="A14" s="2541">
        <v>43435</v>
      </c>
      <c r="B14" s="262">
        <f>'2_1CLI統計表'!B76</f>
        <v>101.01839598602362</v>
      </c>
      <c r="C14" s="2571">
        <f t="shared" si="0"/>
        <v>101.19457659820831</v>
      </c>
      <c r="D14" s="2774">
        <f t="shared" si="1"/>
        <v>-0.16263233874489913</v>
      </c>
      <c r="E14" s="2729">
        <f t="shared" si="2"/>
        <v>-1</v>
      </c>
      <c r="F14" s="2729">
        <f t="shared" si="3"/>
        <v>-3</v>
      </c>
      <c r="G14" s="17" t="str">
        <f t="shared" si="4"/>
        <v xml:space="preserve">悪化 </v>
      </c>
    </row>
    <row r="15" spans="1:8">
      <c r="A15" s="2541">
        <v>43466</v>
      </c>
      <c r="B15" s="262">
        <f>'2_1CLI統計表'!B77</f>
        <v>100.82818606745897</v>
      </c>
      <c r="C15" s="2571">
        <f t="shared" si="0"/>
        <v>101.01591771358608</v>
      </c>
      <c r="D15" s="2774">
        <f t="shared" si="1"/>
        <v>-0.17865888462223722</v>
      </c>
      <c r="E15" s="2729">
        <f t="shared" si="2"/>
        <v>-1</v>
      </c>
      <c r="F15" s="2729">
        <f t="shared" si="3"/>
        <v>-3</v>
      </c>
      <c r="G15" s="17" t="str">
        <f t="shared" si="4"/>
        <v xml:space="preserve">悪化 </v>
      </c>
    </row>
    <row r="16" spans="1:8">
      <c r="A16" s="2541">
        <v>43497</v>
      </c>
      <c r="B16" s="262">
        <f>'2_1CLI統計表'!B78</f>
        <v>100.68161126374414</v>
      </c>
      <c r="C16" s="2571">
        <f t="shared" si="0"/>
        <v>100.84273110574225</v>
      </c>
      <c r="D16" s="2774">
        <f t="shared" si="1"/>
        <v>-0.17318660784383155</v>
      </c>
      <c r="E16" s="2729">
        <f t="shared" si="2"/>
        <v>-1</v>
      </c>
      <c r="F16" s="2729">
        <f t="shared" si="3"/>
        <v>-3</v>
      </c>
      <c r="G16" s="17" t="str">
        <f t="shared" si="4"/>
        <v xml:space="preserve">悪化 </v>
      </c>
      <c r="H16" s="2719"/>
    </row>
    <row r="17" spans="1:8">
      <c r="A17" s="2541">
        <v>43525</v>
      </c>
      <c r="B17" s="262">
        <f>'2_1CLI統計表'!B79</f>
        <v>100.54480635741004</v>
      </c>
      <c r="C17" s="2571">
        <f t="shared" si="0"/>
        <v>100.68486789620438</v>
      </c>
      <c r="D17" s="2774">
        <f t="shared" si="1"/>
        <v>-0.15786320953786515</v>
      </c>
      <c r="E17" s="2729">
        <f t="shared" si="2"/>
        <v>-1</v>
      </c>
      <c r="F17" s="2729">
        <f t="shared" si="3"/>
        <v>-3</v>
      </c>
      <c r="G17" s="17" t="str">
        <f t="shared" si="4"/>
        <v xml:space="preserve">悪化 </v>
      </c>
      <c r="H17" s="2719"/>
    </row>
    <row r="18" spans="1:8">
      <c r="A18" s="2541">
        <v>43556</v>
      </c>
      <c r="B18" s="262">
        <f>'2_1CLI統計表'!B80</f>
        <v>100.47535622255205</v>
      </c>
      <c r="C18" s="2571">
        <f t="shared" si="0"/>
        <v>100.56725794790208</v>
      </c>
      <c r="D18" s="2774">
        <f t="shared" si="1"/>
        <v>-0.11760994830230231</v>
      </c>
      <c r="E18" s="2729">
        <f t="shared" si="2"/>
        <v>-1</v>
      </c>
      <c r="F18" s="2729">
        <f t="shared" si="3"/>
        <v>-3</v>
      </c>
      <c r="G18" s="17" t="str">
        <f t="shared" si="4"/>
        <v xml:space="preserve">悪化 </v>
      </c>
    </row>
    <row r="19" spans="1:8">
      <c r="A19" s="2541">
        <v>43586</v>
      </c>
      <c r="B19" s="262">
        <f>'2_1CLI統計表'!B81</f>
        <v>100.42742602307737</v>
      </c>
      <c r="C19" s="2571">
        <f t="shared" si="0"/>
        <v>100.48252953434648</v>
      </c>
      <c r="D19" s="2774">
        <f t="shared" si="1"/>
        <v>-8.4728413555595239E-2</v>
      </c>
      <c r="E19" s="2729">
        <f t="shared" si="2"/>
        <v>-1</v>
      </c>
      <c r="F19" s="2729">
        <f t="shared" si="3"/>
        <v>-3</v>
      </c>
      <c r="G19" s="17" t="str">
        <f t="shared" si="4"/>
        <v xml:space="preserve">悪化 </v>
      </c>
    </row>
    <row r="20" spans="1:8">
      <c r="A20" s="2541">
        <v>43617</v>
      </c>
      <c r="B20" s="262">
        <f>'2_1CLI統計表'!B82</f>
        <v>100.40309091139356</v>
      </c>
      <c r="C20" s="2571">
        <f t="shared" si="0"/>
        <v>100.43529105234099</v>
      </c>
      <c r="D20" s="2774">
        <f t="shared" si="1"/>
        <v>-4.7238482005496962E-2</v>
      </c>
      <c r="E20" s="2729">
        <f t="shared" si="2"/>
        <v>-1</v>
      </c>
      <c r="F20" s="2729">
        <f t="shared" si="3"/>
        <v>-3</v>
      </c>
      <c r="G20" s="17" t="str">
        <f t="shared" si="4"/>
        <v xml:space="preserve">悪化 </v>
      </c>
    </row>
    <row r="21" spans="1:8">
      <c r="A21" s="2541">
        <v>43647</v>
      </c>
      <c r="B21" s="262">
        <f>'2_1CLI統計表'!B83</f>
        <v>100.34432697498275</v>
      </c>
      <c r="C21" s="2571">
        <f t="shared" si="0"/>
        <v>100.39161463648456</v>
      </c>
      <c r="D21" s="2774">
        <f t="shared" si="1"/>
        <v>-4.3676415856424455E-2</v>
      </c>
      <c r="E21" s="2729">
        <f t="shared" si="2"/>
        <v>-1</v>
      </c>
      <c r="F21" s="2729">
        <f t="shared" si="3"/>
        <v>-3</v>
      </c>
      <c r="G21" s="17" t="str">
        <f t="shared" si="4"/>
        <v xml:space="preserve">悪化 </v>
      </c>
    </row>
    <row r="22" spans="1:8">
      <c r="A22" s="2541">
        <v>43678</v>
      </c>
      <c r="B22" s="262">
        <f>'2_1CLI統計表'!B84</f>
        <v>100.21316362995289</v>
      </c>
      <c r="C22" s="2571">
        <f t="shared" si="0"/>
        <v>100.32019383877639</v>
      </c>
      <c r="D22" s="2774">
        <f t="shared" si="1"/>
        <v>-7.1420797708171335E-2</v>
      </c>
      <c r="E22" s="2729">
        <f t="shared" si="2"/>
        <v>-1</v>
      </c>
      <c r="F22" s="2729">
        <f t="shared" si="3"/>
        <v>-3</v>
      </c>
      <c r="G22" s="17" t="str">
        <f t="shared" si="4"/>
        <v xml:space="preserve">悪化 </v>
      </c>
    </row>
    <row r="23" spans="1:8">
      <c r="A23" s="2541">
        <v>43709</v>
      </c>
      <c r="B23" s="262">
        <f>'2_1CLI統計表'!B85</f>
        <v>99.993750958292679</v>
      </c>
      <c r="C23" s="2571">
        <f t="shared" si="0"/>
        <v>100.18374718774278</v>
      </c>
      <c r="D23" s="2774">
        <f t="shared" si="1"/>
        <v>-0.13644665103360865</v>
      </c>
      <c r="E23" s="2729">
        <f t="shared" si="2"/>
        <v>-1</v>
      </c>
      <c r="F23" s="2729">
        <f t="shared" si="3"/>
        <v>-3</v>
      </c>
      <c r="G23" s="17" t="str">
        <f t="shared" si="4"/>
        <v xml:space="preserve">悪化 </v>
      </c>
    </row>
    <row r="24" spans="1:8">
      <c r="A24" s="2541">
        <v>43739</v>
      </c>
      <c r="B24" s="262">
        <f>'2_1CLI統計表'!B86</f>
        <v>99.623717091607006</v>
      </c>
      <c r="C24" s="2571">
        <f t="shared" si="0"/>
        <v>99.943543893284186</v>
      </c>
      <c r="D24" s="2774">
        <f t="shared" si="1"/>
        <v>-0.24020329445859545</v>
      </c>
      <c r="E24" s="2729">
        <f t="shared" si="2"/>
        <v>-1</v>
      </c>
      <c r="F24" s="2729">
        <f t="shared" si="3"/>
        <v>-3</v>
      </c>
      <c r="G24" s="17" t="str">
        <f t="shared" si="4"/>
        <v xml:space="preserve">悪化 </v>
      </c>
    </row>
    <row r="25" spans="1:8">
      <c r="A25" s="2541">
        <v>43770</v>
      </c>
      <c r="B25" s="262">
        <f>'2_1CLI統計表'!B87</f>
        <v>99.204826970230329</v>
      </c>
      <c r="C25" s="2571">
        <f t="shared" si="0"/>
        <v>99.607431673376666</v>
      </c>
      <c r="D25" s="2774">
        <f t="shared" si="1"/>
        <v>-0.33611221990751972</v>
      </c>
      <c r="E25" s="2729">
        <f t="shared" si="2"/>
        <v>-1</v>
      </c>
      <c r="F25" s="2729">
        <f t="shared" si="3"/>
        <v>-3</v>
      </c>
      <c r="G25" s="17" t="str">
        <f t="shared" si="4"/>
        <v xml:space="preserve">悪化 </v>
      </c>
    </row>
    <row r="26" spans="1:8">
      <c r="A26" s="2541">
        <v>43800</v>
      </c>
      <c r="B26" s="262">
        <f>'2_1CLI統計表'!B88</f>
        <v>98.739253235275314</v>
      </c>
      <c r="C26" s="2571">
        <f t="shared" si="0"/>
        <v>99.189265765704207</v>
      </c>
      <c r="D26" s="2774">
        <f t="shared" si="1"/>
        <v>-0.41816590767245998</v>
      </c>
      <c r="E26" s="2729">
        <f t="shared" si="2"/>
        <v>-1</v>
      </c>
      <c r="F26" s="2729">
        <f t="shared" si="3"/>
        <v>-3</v>
      </c>
      <c r="G26" s="17" t="str">
        <f t="shared" si="4"/>
        <v xml:space="preserve">悪化 </v>
      </c>
    </row>
    <row r="27" spans="1:8">
      <c r="A27" s="2541">
        <v>43831</v>
      </c>
      <c r="B27" s="262">
        <f>'2_1CLI統計表'!B89</f>
        <v>98.169886695091179</v>
      </c>
      <c r="C27" s="2571">
        <f t="shared" si="0"/>
        <v>98.704655633532283</v>
      </c>
      <c r="D27" s="2774">
        <f t="shared" si="1"/>
        <v>-0.48461013217192317</v>
      </c>
      <c r="E27" s="2729">
        <f t="shared" si="2"/>
        <v>-1</v>
      </c>
      <c r="F27" s="2729">
        <f t="shared" si="3"/>
        <v>-3</v>
      </c>
      <c r="G27" s="17" t="str">
        <f t="shared" si="4"/>
        <v xml:space="preserve">悪化 </v>
      </c>
    </row>
    <row r="28" spans="1:8">
      <c r="A28" s="2541">
        <v>43862</v>
      </c>
      <c r="B28" s="262">
        <f>'2_1CLI統計表'!B90</f>
        <v>97.490531616646962</v>
      </c>
      <c r="C28" s="2571">
        <f t="shared" si="0"/>
        <v>98.13322384900448</v>
      </c>
      <c r="D28" s="2774">
        <f t="shared" si="1"/>
        <v>-0.57143178452780319</v>
      </c>
      <c r="E28" s="2729">
        <f t="shared" si="2"/>
        <v>-1</v>
      </c>
      <c r="F28" s="2729">
        <f t="shared" si="3"/>
        <v>-3</v>
      </c>
      <c r="G28" s="17" t="str">
        <f t="shared" si="4"/>
        <v xml:space="preserve">悪化 </v>
      </c>
    </row>
    <row r="29" spans="1:8">
      <c r="A29" s="2541">
        <v>43891</v>
      </c>
      <c r="B29" s="262">
        <f>'2_1CLI統計表'!B91</f>
        <v>96.818596371147876</v>
      </c>
      <c r="C29" s="2571">
        <f t="shared" si="0"/>
        <v>97.493004894295339</v>
      </c>
      <c r="D29" s="2774">
        <f t="shared" si="1"/>
        <v>-0.64021895470914103</v>
      </c>
      <c r="E29" s="2729">
        <f t="shared" si="2"/>
        <v>-1</v>
      </c>
      <c r="F29" s="2729">
        <f t="shared" si="3"/>
        <v>-3</v>
      </c>
      <c r="G29" s="17" t="str">
        <f t="shared" si="4"/>
        <v xml:space="preserve">悪化 </v>
      </c>
    </row>
    <row r="30" spans="1:8">
      <c r="A30" s="2541">
        <v>43922</v>
      </c>
      <c r="B30" s="262">
        <f>'2_1CLI統計表'!B92</f>
        <v>96.21208468384576</v>
      </c>
      <c r="C30" s="2571">
        <f t="shared" si="0"/>
        <v>96.840404223880213</v>
      </c>
      <c r="D30" s="2774">
        <f t="shared" si="1"/>
        <v>-0.65260067041512571</v>
      </c>
      <c r="E30" s="2729">
        <f t="shared" si="2"/>
        <v>-1</v>
      </c>
      <c r="F30" s="2729">
        <f t="shared" si="3"/>
        <v>-3</v>
      </c>
      <c r="G30" s="17" t="str">
        <f t="shared" si="4"/>
        <v xml:space="preserve">悪化 </v>
      </c>
    </row>
    <row r="31" spans="1:8">
      <c r="A31" s="2541">
        <v>43952</v>
      </c>
      <c r="B31" s="262">
        <f>'2_1CLI統計表'!B93</f>
        <v>95.839587153192312</v>
      </c>
      <c r="C31" s="2571">
        <f t="shared" si="0"/>
        <v>96.290089402728654</v>
      </c>
      <c r="D31" s="2774">
        <f t="shared" si="1"/>
        <v>-0.55031482115155939</v>
      </c>
      <c r="E31" s="2729">
        <f t="shared" si="2"/>
        <v>-1</v>
      </c>
      <c r="F31" s="2729">
        <f t="shared" si="3"/>
        <v>-3</v>
      </c>
      <c r="G31" s="17" t="str">
        <f t="shared" si="4"/>
        <v xml:space="preserve">悪化 </v>
      </c>
    </row>
    <row r="32" spans="1:8">
      <c r="A32" s="2541">
        <v>43983</v>
      </c>
      <c r="B32" s="262">
        <f>'2_1CLI統計表'!B94</f>
        <v>95.773544123122903</v>
      </c>
      <c r="C32" s="2571">
        <f t="shared" si="0"/>
        <v>95.941738653386992</v>
      </c>
      <c r="D32" s="2774">
        <f t="shared" si="1"/>
        <v>-0.34835074934166244</v>
      </c>
      <c r="E32" s="2729">
        <f t="shared" si="2"/>
        <v>-1</v>
      </c>
      <c r="F32" s="2729">
        <f t="shared" si="3"/>
        <v>-3</v>
      </c>
      <c r="G32" s="17" t="str">
        <f t="shared" si="4"/>
        <v xml:space="preserve">悪化 </v>
      </c>
    </row>
    <row r="33" spans="1:7">
      <c r="A33" s="2541">
        <v>44013</v>
      </c>
      <c r="B33" s="262">
        <f>'2_1CLI統計表'!B95</f>
        <v>96.025418340346263</v>
      </c>
      <c r="C33" s="2571">
        <f t="shared" si="0"/>
        <v>95.87951653888716</v>
      </c>
      <c r="D33" s="2774">
        <f t="shared" si="1"/>
        <v>-6.222211449983206E-2</v>
      </c>
      <c r="E33" s="2729">
        <f t="shared" si="2"/>
        <v>-1</v>
      </c>
      <c r="F33" s="2729">
        <f t="shared" si="3"/>
        <v>-3</v>
      </c>
      <c r="G33" s="17" t="str">
        <f t="shared" si="4"/>
        <v xml:space="preserve">悪化 </v>
      </c>
    </row>
    <row r="34" spans="1:7">
      <c r="A34" s="2541">
        <v>44044</v>
      </c>
      <c r="B34" s="262">
        <f>'2_1CLI統計表'!B96</f>
        <v>96.542224421509346</v>
      </c>
      <c r="C34" s="2571">
        <f t="shared" si="0"/>
        <v>96.113728961659504</v>
      </c>
      <c r="D34" s="2774">
        <f t="shared" si="1"/>
        <v>0.23421242277234455</v>
      </c>
      <c r="E34" s="2729">
        <f t="shared" si="2"/>
        <v>1</v>
      </c>
      <c r="F34" s="2729">
        <f t="shared" si="3"/>
        <v>-1</v>
      </c>
      <c r="G34" s="17" t="str">
        <f t="shared" si="4"/>
        <v xml:space="preserve"> ?</v>
      </c>
    </row>
    <row r="35" spans="1:7">
      <c r="A35" s="2541">
        <v>44075</v>
      </c>
      <c r="B35" s="262">
        <f>'2_1CLI統計表'!B97</f>
        <v>97.232814491741721</v>
      </c>
      <c r="C35" s="2571">
        <f t="shared" si="0"/>
        <v>96.600152417865772</v>
      </c>
      <c r="D35" s="2774">
        <f t="shared" si="1"/>
        <v>0.4864234562062677</v>
      </c>
      <c r="E35" s="2729">
        <f t="shared" si="2"/>
        <v>1</v>
      </c>
      <c r="F35" s="2729">
        <f t="shared" si="3"/>
        <v>1</v>
      </c>
      <c r="G35" s="17" t="str">
        <f t="shared" si="4"/>
        <v xml:space="preserve"> ?</v>
      </c>
    </row>
    <row r="36" spans="1:7">
      <c r="A36" s="2541">
        <v>44105</v>
      </c>
      <c r="B36" s="262">
        <f>'2_1CLI統計表'!B98</f>
        <v>97.930415981762835</v>
      </c>
      <c r="C36" s="2571">
        <f t="shared" si="0"/>
        <v>97.235151631671314</v>
      </c>
      <c r="D36" s="2774">
        <f t="shared" si="1"/>
        <v>0.63499921380554269</v>
      </c>
      <c r="E36" s="2729">
        <f t="shared" si="2"/>
        <v>1</v>
      </c>
      <c r="F36" s="2729">
        <f t="shared" si="3"/>
        <v>3</v>
      </c>
      <c r="G36" s="17" t="str">
        <f t="shared" si="4"/>
        <v xml:space="preserve">改善 </v>
      </c>
    </row>
    <row r="37" spans="1:7">
      <c r="A37" s="2541">
        <v>44136</v>
      </c>
      <c r="B37" s="262">
        <f>'2_1CLI統計表'!B99</f>
        <v>98.587864747737015</v>
      </c>
      <c r="C37" s="2571">
        <f t="shared" si="0"/>
        <v>97.917031740413847</v>
      </c>
      <c r="D37" s="2774">
        <f t="shared" si="1"/>
        <v>0.6818801087425328</v>
      </c>
      <c r="E37" s="2729">
        <f t="shared" si="2"/>
        <v>1</v>
      </c>
      <c r="F37" s="2729">
        <f t="shared" si="3"/>
        <v>3</v>
      </c>
      <c r="G37" s="17" t="str">
        <f t="shared" si="4"/>
        <v xml:space="preserve">改善 </v>
      </c>
    </row>
    <row r="38" spans="1:7">
      <c r="A38" s="2541">
        <v>44166</v>
      </c>
      <c r="B38" s="262">
        <f>'2_1CLI統計表'!B100</f>
        <v>99.173829767266653</v>
      </c>
      <c r="C38" s="2571">
        <f t="shared" si="0"/>
        <v>98.56403683225551</v>
      </c>
      <c r="D38" s="2774">
        <f t="shared" si="1"/>
        <v>0.64700509184166322</v>
      </c>
      <c r="E38" s="2729">
        <f t="shared" si="2"/>
        <v>1</v>
      </c>
      <c r="F38" s="2729">
        <f t="shared" si="3"/>
        <v>3</v>
      </c>
      <c r="G38" s="17" t="str">
        <f t="shared" si="4"/>
        <v xml:space="preserve">改善 </v>
      </c>
    </row>
    <row r="39" spans="1:7">
      <c r="A39" s="2541">
        <v>44197</v>
      </c>
      <c r="B39" s="262">
        <f>'2_1CLI統計表'!B101</f>
        <v>99.666746745425016</v>
      </c>
      <c r="C39" s="2571">
        <f t="shared" si="0"/>
        <v>99.142813753476233</v>
      </c>
      <c r="D39" s="2774">
        <f t="shared" si="1"/>
        <v>0.57877692122072233</v>
      </c>
      <c r="E39" s="2729">
        <f t="shared" si="2"/>
        <v>1</v>
      </c>
      <c r="F39" s="2729">
        <f t="shared" si="3"/>
        <v>3</v>
      </c>
      <c r="G39" s="17" t="str">
        <f t="shared" si="4"/>
        <v xml:space="preserve">改善 </v>
      </c>
    </row>
    <row r="40" spans="1:7">
      <c r="A40" s="2541">
        <v>44228</v>
      </c>
      <c r="B40" s="262">
        <f>'2_1CLI統計表'!B102</f>
        <v>100.06553490210882</v>
      </c>
      <c r="C40" s="2571">
        <f t="shared" si="0"/>
        <v>99.635370471600154</v>
      </c>
      <c r="D40" s="2774">
        <f t="shared" si="1"/>
        <v>0.49255671812392166</v>
      </c>
      <c r="E40" s="2729">
        <f t="shared" si="2"/>
        <v>1</v>
      </c>
      <c r="F40" s="2729">
        <f t="shared" si="3"/>
        <v>3</v>
      </c>
      <c r="G40" s="17" t="str">
        <f t="shared" si="4"/>
        <v xml:space="preserve">改善 </v>
      </c>
    </row>
    <row r="41" spans="1:7">
      <c r="A41" s="2541">
        <v>44256</v>
      </c>
      <c r="B41" s="262">
        <f>'2_1CLI統計表'!B103</f>
        <v>100.37202133890909</v>
      </c>
      <c r="C41" s="2571">
        <f t="shared" si="0"/>
        <v>100.03476766214764</v>
      </c>
      <c r="D41" s="2774">
        <f t="shared" si="1"/>
        <v>0.39939719054748934</v>
      </c>
      <c r="E41" s="2729">
        <f t="shared" si="2"/>
        <v>1</v>
      </c>
      <c r="F41" s="2729">
        <f t="shared" si="3"/>
        <v>3</v>
      </c>
      <c r="G41" s="17" t="str">
        <f t="shared" si="4"/>
        <v xml:space="preserve">改善 </v>
      </c>
    </row>
    <row r="42" spans="1:7">
      <c r="A42" s="2541">
        <v>44287</v>
      </c>
      <c r="B42" s="262">
        <f>'2_1CLI統計表'!B104</f>
        <v>100.58530129307434</v>
      </c>
      <c r="C42" s="2571">
        <f t="shared" si="0"/>
        <v>100.34095251136409</v>
      </c>
      <c r="D42" s="2774">
        <f t="shared" si="1"/>
        <v>0.30618484921645006</v>
      </c>
      <c r="E42" s="2729">
        <f t="shared" si="2"/>
        <v>1</v>
      </c>
      <c r="F42" s="2729">
        <f t="shared" si="3"/>
        <v>3</v>
      </c>
      <c r="G42" s="17" t="str">
        <f t="shared" si="4"/>
        <v xml:space="preserve">改善 </v>
      </c>
    </row>
    <row r="43" spans="1:7">
      <c r="A43" s="2541">
        <v>44317</v>
      </c>
      <c r="B43" s="262">
        <f>'2_1CLI統計表'!B105</f>
        <v>100.69896168865748</v>
      </c>
      <c r="C43" s="2571">
        <f t="shared" si="0"/>
        <v>100.55209477354697</v>
      </c>
      <c r="D43" s="2774">
        <f t="shared" si="1"/>
        <v>0.21114226218287513</v>
      </c>
      <c r="E43" s="2729">
        <f t="shared" si="2"/>
        <v>1</v>
      </c>
      <c r="F43" s="2729">
        <f t="shared" si="3"/>
        <v>3</v>
      </c>
      <c r="G43" s="17" t="str">
        <f t="shared" si="4"/>
        <v xml:space="preserve">改善 </v>
      </c>
    </row>
    <row r="44" spans="1:7">
      <c r="A44" s="2541">
        <v>44348</v>
      </c>
      <c r="B44" s="262">
        <f>'2_1CLI統計表'!B106</f>
        <v>100.7191613792519</v>
      </c>
      <c r="C44" s="2571">
        <f t="shared" si="0"/>
        <v>100.6678081203279</v>
      </c>
      <c r="D44" s="2774">
        <f t="shared" si="1"/>
        <v>0.11571334678093592</v>
      </c>
      <c r="E44" s="2729">
        <f t="shared" si="2"/>
        <v>1</v>
      </c>
      <c r="F44" s="2729">
        <f t="shared" si="3"/>
        <v>3</v>
      </c>
      <c r="G44" s="17" t="str">
        <f t="shared" si="4"/>
        <v xml:space="preserve">改善 </v>
      </c>
    </row>
    <row r="45" spans="1:7">
      <c r="A45" s="2541">
        <v>44378</v>
      </c>
      <c r="B45" s="262">
        <f>'2_1CLI統計表'!B107</f>
        <v>100.67862961943531</v>
      </c>
      <c r="C45" s="2571">
        <f t="shared" si="0"/>
        <v>100.69891756244823</v>
      </c>
      <c r="D45" s="2774">
        <f t="shared" si="1"/>
        <v>3.110944212032507E-2</v>
      </c>
      <c r="E45" s="2729">
        <f t="shared" si="2"/>
        <v>1</v>
      </c>
      <c r="F45" s="2729">
        <f t="shared" si="3"/>
        <v>3</v>
      </c>
      <c r="G45" s="17" t="str">
        <f t="shared" si="4"/>
        <v xml:space="preserve">改善 </v>
      </c>
    </row>
    <row r="46" spans="1:7">
      <c r="A46" s="2541">
        <v>44409</v>
      </c>
      <c r="B46" s="262">
        <f>'2_1CLI統計表'!B108</f>
        <v>100.60485118940066</v>
      </c>
      <c r="C46" s="2571">
        <f t="shared" si="0"/>
        <v>100.66754739602929</v>
      </c>
      <c r="D46" s="2774">
        <f t="shared" si="1"/>
        <v>-3.1370166418938084E-2</v>
      </c>
      <c r="E46" s="2729">
        <f t="shared" si="2"/>
        <v>-1</v>
      </c>
      <c r="F46" s="2729">
        <f t="shared" si="3"/>
        <v>1</v>
      </c>
      <c r="G46" s="17" t="str">
        <f t="shared" si="4"/>
        <v xml:space="preserve"> ?</v>
      </c>
    </row>
    <row r="47" spans="1:7">
      <c r="A47" s="2541">
        <v>44440</v>
      </c>
      <c r="B47" s="262">
        <f>'2_1CLI統計表'!B109</f>
        <v>100.53229326433005</v>
      </c>
      <c r="C47" s="2571">
        <f t="shared" si="0"/>
        <v>100.60525802438868</v>
      </c>
      <c r="D47" s="2774">
        <f t="shared" si="1"/>
        <v>-6.2289371640616764E-2</v>
      </c>
      <c r="E47" s="2729">
        <f t="shared" si="2"/>
        <v>-1</v>
      </c>
      <c r="F47" s="2729">
        <f t="shared" si="3"/>
        <v>-1</v>
      </c>
      <c r="G47" s="17" t="str">
        <f t="shared" si="4"/>
        <v xml:space="preserve"> ?</v>
      </c>
    </row>
    <row r="48" spans="1:7">
      <c r="A48" s="2541">
        <v>44470</v>
      </c>
      <c r="B48" s="262">
        <f>'2_1CLI統計表'!B110</f>
        <v>100.51738968606733</v>
      </c>
      <c r="C48" s="2571">
        <f t="shared" si="0"/>
        <v>100.55151137993268</v>
      </c>
      <c r="D48" s="2774">
        <f t="shared" si="1"/>
        <v>-5.3746644455998194E-2</v>
      </c>
      <c r="E48" s="2729">
        <f t="shared" si="2"/>
        <v>-1</v>
      </c>
      <c r="F48" s="2729">
        <f t="shared" si="3"/>
        <v>-3</v>
      </c>
      <c r="G48" s="17" t="str">
        <f t="shared" si="4"/>
        <v xml:space="preserve">悪化 </v>
      </c>
    </row>
    <row r="49" spans="1:7">
      <c r="A49" s="2541">
        <v>44501</v>
      </c>
      <c r="B49" s="262">
        <f>'2_1CLI統計表'!B111</f>
        <v>100.55302629901198</v>
      </c>
      <c r="C49" s="2571">
        <f t="shared" si="0"/>
        <v>100.5342364164698</v>
      </c>
      <c r="D49" s="2774">
        <f t="shared" si="1"/>
        <v>-1.7274963462881487E-2</v>
      </c>
      <c r="E49" s="2729">
        <f t="shared" si="2"/>
        <v>-1</v>
      </c>
      <c r="F49" s="2729">
        <f t="shared" si="3"/>
        <v>-3</v>
      </c>
      <c r="G49" s="17" t="str">
        <f t="shared" si="4"/>
        <v xml:space="preserve">悪化 </v>
      </c>
    </row>
    <row r="50" spans="1:7">
      <c r="A50" s="2541">
        <v>44531</v>
      </c>
      <c r="B50" s="262">
        <f>'2_1CLI統計表'!B112</f>
        <v>100.62410720713984</v>
      </c>
      <c r="C50" s="2571">
        <f t="shared" si="0"/>
        <v>100.56484106407305</v>
      </c>
      <c r="D50" s="2774">
        <f t="shared" si="1"/>
        <v>3.0604647603254875E-2</v>
      </c>
      <c r="E50" s="2729">
        <f t="shared" si="2"/>
        <v>1</v>
      </c>
      <c r="F50" s="2729">
        <f t="shared" si="3"/>
        <v>-1</v>
      </c>
      <c r="G50" s="17" t="str">
        <f t="shared" si="4"/>
        <v xml:space="preserve"> ?</v>
      </c>
    </row>
    <row r="51" spans="1:7">
      <c r="A51" s="2541">
        <v>44562</v>
      </c>
      <c r="B51" s="262">
        <f>'2_1CLI統計表'!B113</f>
        <v>100.73409059615108</v>
      </c>
      <c r="C51" s="2571">
        <f t="shared" si="0"/>
        <v>100.63707470076763</v>
      </c>
      <c r="D51" s="2774">
        <f t="shared" si="1"/>
        <v>7.223363669457683E-2</v>
      </c>
      <c r="E51" s="2729">
        <f t="shared" si="2"/>
        <v>1</v>
      </c>
      <c r="F51" s="2729">
        <f t="shared" si="3"/>
        <v>1</v>
      </c>
      <c r="G51" s="17" t="str">
        <f t="shared" si="4"/>
        <v xml:space="preserve"> ?</v>
      </c>
    </row>
    <row r="52" spans="1:7">
      <c r="A52" s="2541">
        <v>44593</v>
      </c>
      <c r="B52" s="262">
        <f>'2_1CLI統計表'!B114</f>
        <v>100.89796663320735</v>
      </c>
      <c r="C52" s="2571">
        <f t="shared" si="0"/>
        <v>100.75205481216608</v>
      </c>
      <c r="D52" s="2774">
        <f t="shared" si="1"/>
        <v>0.11498011139845232</v>
      </c>
      <c r="E52" s="2729">
        <f t="shared" si="2"/>
        <v>1</v>
      </c>
      <c r="F52" s="2729">
        <f t="shared" si="3"/>
        <v>3</v>
      </c>
      <c r="G52" s="17" t="str">
        <f t="shared" si="4"/>
        <v xml:space="preserve">改善 </v>
      </c>
    </row>
    <row r="53" spans="1:7">
      <c r="A53" s="2541">
        <v>44621</v>
      </c>
      <c r="B53" s="262">
        <f>'2_1CLI統計表'!B115</f>
        <v>101.10336945983819</v>
      </c>
      <c r="C53" s="2571">
        <f t="shared" si="0"/>
        <v>100.91180889639888</v>
      </c>
      <c r="D53" s="2774">
        <f t="shared" si="1"/>
        <v>0.15975408423280157</v>
      </c>
      <c r="E53" s="2729">
        <f t="shared" si="2"/>
        <v>1</v>
      </c>
      <c r="F53" s="2729">
        <f t="shared" si="3"/>
        <v>3</v>
      </c>
      <c r="G53" s="17" t="str">
        <f t="shared" si="4"/>
        <v xml:space="preserve">改善 </v>
      </c>
    </row>
    <row r="54" spans="1:7">
      <c r="A54" s="2541">
        <v>44652</v>
      </c>
      <c r="B54" s="262">
        <f>'2_1CLI統計表'!B116</f>
        <v>101.27588116204583</v>
      </c>
      <c r="C54" s="2571">
        <f t="shared" si="0"/>
        <v>101.09240575169713</v>
      </c>
      <c r="D54" s="2774">
        <f t="shared" si="1"/>
        <v>0.18059685529824776</v>
      </c>
      <c r="E54" s="2729">
        <f t="shared" si="2"/>
        <v>1</v>
      </c>
      <c r="F54" s="2729">
        <f t="shared" si="3"/>
        <v>3</v>
      </c>
      <c r="G54" s="17" t="str">
        <f t="shared" si="4"/>
        <v xml:space="preserve">改善 </v>
      </c>
    </row>
    <row r="55" spans="1:7">
      <c r="A55" s="2541">
        <v>44682</v>
      </c>
      <c r="B55" s="262">
        <f>'2_1CLI統計表'!B117</f>
        <v>101.37820535471484</v>
      </c>
      <c r="C55" s="2571">
        <f t="shared" si="0"/>
        <v>101.25248532553296</v>
      </c>
      <c r="D55" s="2774">
        <f t="shared" si="1"/>
        <v>0.16007957383583005</v>
      </c>
      <c r="E55" s="2729">
        <f t="shared" si="2"/>
        <v>1</v>
      </c>
      <c r="F55" s="2729">
        <f t="shared" si="3"/>
        <v>3</v>
      </c>
      <c r="G55" s="17" t="str">
        <f t="shared" si="4"/>
        <v xml:space="preserve">改善 </v>
      </c>
    </row>
    <row r="56" spans="1:7">
      <c r="A56" s="2541">
        <v>44713</v>
      </c>
      <c r="B56" s="262">
        <f>'2_1CLI統計表'!B118</f>
        <v>101.45954103378429</v>
      </c>
      <c r="C56" s="2571">
        <f t="shared" si="0"/>
        <v>101.37120918351498</v>
      </c>
      <c r="D56" s="2774">
        <f t="shared" si="1"/>
        <v>0.1187238579820189</v>
      </c>
      <c r="E56" s="2729">
        <f t="shared" si="2"/>
        <v>1</v>
      </c>
      <c r="F56" s="2729">
        <f t="shared" si="3"/>
        <v>3</v>
      </c>
      <c r="G56" s="17" t="str">
        <f t="shared" si="4"/>
        <v xml:space="preserve">改善 </v>
      </c>
    </row>
    <row r="57" spans="1:7">
      <c r="A57" s="2541">
        <v>44743</v>
      </c>
      <c r="B57" s="262">
        <f>'2_1CLI統計表'!B119</f>
        <v>101.49412352332682</v>
      </c>
      <c r="C57" s="2571">
        <f t="shared" si="0"/>
        <v>101.44395663727532</v>
      </c>
      <c r="D57" s="2774">
        <f t="shared" si="1"/>
        <v>7.2747453760342751E-2</v>
      </c>
      <c r="E57" s="2729">
        <f t="shared" si="2"/>
        <v>1</v>
      </c>
      <c r="F57" s="2729">
        <f t="shared" si="3"/>
        <v>3</v>
      </c>
      <c r="G57" s="17" t="str">
        <f t="shared" si="4"/>
        <v xml:space="preserve">改善 </v>
      </c>
    </row>
    <row r="58" spans="1:7">
      <c r="A58" s="2541">
        <v>44774</v>
      </c>
      <c r="B58" s="262">
        <f>'2_1CLI統計表'!B120</f>
        <v>101.49414299145808</v>
      </c>
      <c r="C58" s="2571">
        <f t="shared" si="0"/>
        <v>101.48260251618973</v>
      </c>
      <c r="D58" s="2774">
        <f t="shared" si="1"/>
        <v>3.8645878914408627E-2</v>
      </c>
      <c r="E58" s="2729">
        <f t="shared" si="2"/>
        <v>1</v>
      </c>
      <c r="F58" s="2729">
        <f t="shared" si="3"/>
        <v>3</v>
      </c>
      <c r="G58" s="17" t="str">
        <f t="shared" si="4"/>
        <v xml:space="preserve">改善 </v>
      </c>
    </row>
    <row r="59" spans="1:7">
      <c r="A59" s="2541">
        <v>44805</v>
      </c>
      <c r="B59" s="262">
        <f>'2_1CLI統計表'!B121</f>
        <v>101.46592657234108</v>
      </c>
      <c r="C59" s="2571">
        <f t="shared" si="0"/>
        <v>101.484731029042</v>
      </c>
      <c r="D59" s="2774">
        <f t="shared" si="1"/>
        <v>2.1285128522663399E-3</v>
      </c>
      <c r="E59" s="2729">
        <f t="shared" si="2"/>
        <v>1</v>
      </c>
      <c r="F59" s="2729">
        <f t="shared" si="3"/>
        <v>3</v>
      </c>
      <c r="G59" s="17" t="str">
        <f t="shared" si="4"/>
        <v xml:space="preserve">改善 </v>
      </c>
    </row>
    <row r="60" spans="1:7">
      <c r="A60" s="2541">
        <v>44835</v>
      </c>
      <c r="B60" s="262">
        <f>'2_1CLI統計表'!B122</f>
        <v>101.4311721780182</v>
      </c>
      <c r="C60" s="2571">
        <f t="shared" si="0"/>
        <v>101.46374724727245</v>
      </c>
      <c r="D60" s="2774">
        <f t="shared" si="1"/>
        <v>-2.0983781769544407E-2</v>
      </c>
      <c r="E60" s="2729">
        <f t="shared" si="2"/>
        <v>-1</v>
      </c>
      <c r="F60" s="2729">
        <f t="shared" si="3"/>
        <v>1</v>
      </c>
      <c r="G60" s="17" t="str">
        <f t="shared" si="4"/>
        <v xml:space="preserve"> ?</v>
      </c>
    </row>
    <row r="61" spans="1:7">
      <c r="A61" s="2541">
        <v>44866</v>
      </c>
      <c r="B61" s="262">
        <f>'2_1CLI統計表'!B123</f>
        <v>101.33142822892601</v>
      </c>
      <c r="C61" s="2571">
        <f t="shared" si="0"/>
        <v>101.40950899309509</v>
      </c>
      <c r="D61" s="2774">
        <f t="shared" si="1"/>
        <v>-5.4238254177363387E-2</v>
      </c>
      <c r="E61" s="2729">
        <f t="shared" si="2"/>
        <v>-1</v>
      </c>
      <c r="F61" s="2729">
        <f t="shared" si="3"/>
        <v>-1</v>
      </c>
      <c r="G61" s="17" t="str">
        <f t="shared" si="4"/>
        <v xml:space="preserve"> ?</v>
      </c>
    </row>
    <row r="62" spans="1:7">
      <c r="A62" s="2541">
        <v>44896</v>
      </c>
      <c r="B62" s="262">
        <f>'2_1CLI統計表'!B124</f>
        <v>101.16552670907157</v>
      </c>
      <c r="C62" s="2571">
        <f t="shared" si="0"/>
        <v>101.3093757053386</v>
      </c>
      <c r="D62" s="2774">
        <f t="shared" si="1"/>
        <v>-0.100133287756492</v>
      </c>
      <c r="E62" s="2729">
        <f t="shared" si="2"/>
        <v>-1</v>
      </c>
      <c r="F62" s="2729">
        <f t="shared" si="3"/>
        <v>-3</v>
      </c>
      <c r="G62" s="17" t="str">
        <f t="shared" si="4"/>
        <v xml:space="preserve">悪化 </v>
      </c>
    </row>
    <row r="63" spans="1:7">
      <c r="A63" s="2541">
        <v>44927</v>
      </c>
      <c r="B63" s="262">
        <f>'2_1CLI統計表'!B125</f>
        <v>100.96562010806666</v>
      </c>
      <c r="C63" s="2571">
        <f t="shared" si="0"/>
        <v>101.15419168202142</v>
      </c>
      <c r="D63" s="2774">
        <f t="shared" si="1"/>
        <v>-0.15518402331717596</v>
      </c>
      <c r="E63" s="2729">
        <f t="shared" si="2"/>
        <v>-1</v>
      </c>
      <c r="F63" s="2729">
        <f t="shared" si="3"/>
        <v>-3</v>
      </c>
      <c r="G63" s="17" t="str">
        <f t="shared" si="4"/>
        <v xml:space="preserve">悪化 </v>
      </c>
    </row>
    <row r="64" spans="1:7">
      <c r="A64" s="2541">
        <v>44958</v>
      </c>
      <c r="B64" s="262">
        <f>'2_1CLI統計表'!B126</f>
        <v>100.73629945303421</v>
      </c>
      <c r="C64" s="2571">
        <f t="shared" si="0"/>
        <v>100.9558154233908</v>
      </c>
      <c r="D64" s="2774">
        <f t="shared" si="1"/>
        <v>-0.19837625863061703</v>
      </c>
      <c r="E64" s="2729">
        <f t="shared" si="2"/>
        <v>-1</v>
      </c>
      <c r="F64" s="2729">
        <f t="shared" si="3"/>
        <v>-3</v>
      </c>
      <c r="G64" s="17" t="str">
        <f t="shared" si="4"/>
        <v xml:space="preserve">悪化 </v>
      </c>
    </row>
    <row r="65" spans="1:7">
      <c r="A65" s="2541">
        <v>44986</v>
      </c>
      <c r="B65" s="262">
        <f>'2_1CLI統計表'!B127</f>
        <v>100.56806970137616</v>
      </c>
      <c r="C65" s="2571">
        <f t="shared" si="0"/>
        <v>100.75666308749233</v>
      </c>
      <c r="D65" s="2774">
        <f t="shared" si="1"/>
        <v>-0.19915233589847503</v>
      </c>
      <c r="E65" s="2729">
        <f t="shared" si="2"/>
        <v>-1</v>
      </c>
      <c r="F65" s="2729">
        <f t="shared" si="3"/>
        <v>-3</v>
      </c>
      <c r="G65" s="17" t="str">
        <f t="shared" si="4"/>
        <v xml:space="preserve">悪化 </v>
      </c>
    </row>
    <row r="66" spans="1:7">
      <c r="A66" s="2541">
        <v>45017</v>
      </c>
      <c r="B66" s="262">
        <f>'2_1CLI統計表'!B128</f>
        <v>100.45068378285714</v>
      </c>
      <c r="C66" s="2571">
        <f t="shared" si="0"/>
        <v>100.58501764575584</v>
      </c>
      <c r="D66" s="2774">
        <f t="shared" si="1"/>
        <v>-0.17164544173648721</v>
      </c>
      <c r="E66" s="2729">
        <f t="shared" si="2"/>
        <v>-1</v>
      </c>
      <c r="F66" s="2729">
        <f t="shared" si="3"/>
        <v>-3</v>
      </c>
      <c r="G66" s="17" t="str">
        <f t="shared" si="4"/>
        <v xml:space="preserve">悪化 </v>
      </c>
    </row>
    <row r="67" spans="1:7">
      <c r="A67" s="2541">
        <v>45047</v>
      </c>
      <c r="B67" s="262">
        <f>'2_1CLI統計表'!B129</f>
        <v>100.35895839498926</v>
      </c>
      <c r="C67" s="2571">
        <f t="shared" si="0"/>
        <v>100.45923729307418</v>
      </c>
      <c r="D67" s="2774">
        <f t="shared" si="1"/>
        <v>-0.12578035268165877</v>
      </c>
      <c r="E67" s="2729">
        <f t="shared" si="2"/>
        <v>-1</v>
      </c>
      <c r="F67" s="2729">
        <f t="shared" si="3"/>
        <v>-3</v>
      </c>
      <c r="G67" s="17" t="str">
        <f t="shared" si="4"/>
        <v xml:space="preserve">悪化 </v>
      </c>
    </row>
    <row r="68" spans="1:7">
      <c r="A68" s="2541">
        <v>45078</v>
      </c>
      <c r="B68" s="262">
        <f>'2_1CLI統計表'!B130</f>
        <v>100.28244778507417</v>
      </c>
      <c r="C68" s="2571">
        <f t="shared" si="0"/>
        <v>100.36402998764019</v>
      </c>
      <c r="D68" s="2774">
        <f t="shared" si="1"/>
        <v>-9.5207305433987699E-2</v>
      </c>
      <c r="E68" s="2729">
        <f t="shared" si="2"/>
        <v>-1</v>
      </c>
      <c r="F68" s="2729">
        <f t="shared" si="3"/>
        <v>-3</v>
      </c>
      <c r="G68" s="17" t="str">
        <f t="shared" si="4"/>
        <v xml:space="preserve">悪化 </v>
      </c>
    </row>
    <row r="69" spans="1:7">
      <c r="A69" s="2541">
        <v>45108</v>
      </c>
      <c r="B69" s="262">
        <f>'2_1CLI統計表'!B131</f>
        <v>100.23032961327735</v>
      </c>
      <c r="C69" s="2571">
        <f t="shared" ref="C69:C95" si="5">AVERAGE(B67:B69)</f>
        <v>100.29057859778027</v>
      </c>
      <c r="D69" s="2774">
        <f t="shared" ref="D69:D95" si="6">C69-C68</f>
        <v>-7.3451389859926053E-2</v>
      </c>
      <c r="E69" s="2729">
        <f t="shared" ref="E69:E95" si="7">IF(D69&lt;0,-1,1)</f>
        <v>-1</v>
      </c>
      <c r="F69" s="2729">
        <f t="shared" ref="F69:F95" si="8">SUM(E67:E69)</f>
        <v>-3</v>
      </c>
      <c r="G69" s="17" t="str">
        <f>IF(F69=-3,"悪化 ",IF(F69=3,"改善 "," ?"))</f>
        <v xml:space="preserve">悪化 </v>
      </c>
    </row>
    <row r="70" spans="1:7">
      <c r="A70" s="2541">
        <v>45139</v>
      </c>
      <c r="B70" s="262">
        <f>'2_1CLI統計表'!B132</f>
        <v>100.12329700648405</v>
      </c>
      <c r="C70" s="2571">
        <f t="shared" si="5"/>
        <v>100.21202480161185</v>
      </c>
      <c r="D70" s="2774">
        <f t="shared" si="6"/>
        <v>-7.8553796168421286E-2</v>
      </c>
      <c r="E70" s="2729">
        <f t="shared" si="7"/>
        <v>-1</v>
      </c>
      <c r="F70" s="2729">
        <f t="shared" si="8"/>
        <v>-3</v>
      </c>
      <c r="G70" s="17" t="str">
        <f t="shared" ref="G70:G95" si="9">IF(F70=-3,"悪化 ",IF(F70=3,"改善 "," ?"))</f>
        <v xml:space="preserve">悪化 </v>
      </c>
    </row>
    <row r="71" spans="1:7">
      <c r="A71" s="2541">
        <v>45170</v>
      </c>
      <c r="B71" s="262">
        <f>'2_1CLI統計表'!B133</f>
        <v>99.940585960294726</v>
      </c>
      <c r="C71" s="2571">
        <f t="shared" si="5"/>
        <v>100.09807086001871</v>
      </c>
      <c r="D71" s="2774">
        <f t="shared" si="6"/>
        <v>-0.1139539415931381</v>
      </c>
      <c r="E71" s="2729">
        <f t="shared" si="7"/>
        <v>-1</v>
      </c>
      <c r="F71" s="2729">
        <f t="shared" si="8"/>
        <v>-3</v>
      </c>
      <c r="G71" s="17" t="str">
        <f t="shared" si="9"/>
        <v xml:space="preserve">悪化 </v>
      </c>
    </row>
    <row r="72" spans="1:7">
      <c r="A72" s="2541">
        <v>45200</v>
      </c>
      <c r="B72" s="262">
        <f>'2_1CLI統計表'!B134</f>
        <v>99.66908437886805</v>
      </c>
      <c r="C72" s="2571">
        <f t="shared" si="5"/>
        <v>99.910989115215614</v>
      </c>
      <c r="D72" s="2774">
        <f t="shared" si="6"/>
        <v>-0.18708174480309481</v>
      </c>
      <c r="E72" s="2729">
        <f t="shared" si="7"/>
        <v>-1</v>
      </c>
      <c r="F72" s="2729">
        <f t="shared" si="8"/>
        <v>-3</v>
      </c>
      <c r="G72" s="17" t="str">
        <f t="shared" si="9"/>
        <v xml:space="preserve">悪化 </v>
      </c>
    </row>
    <row r="73" spans="1:7">
      <c r="A73" s="2541">
        <v>45231</v>
      </c>
      <c r="B73" s="262">
        <f>'2_1CLI統計表'!B135</f>
        <v>99.303049333242825</v>
      </c>
      <c r="C73" s="2571">
        <f t="shared" si="5"/>
        <v>99.63757322413521</v>
      </c>
      <c r="D73" s="2774">
        <f t="shared" si="6"/>
        <v>-0.27341589108040409</v>
      </c>
      <c r="E73" s="2729">
        <f t="shared" si="7"/>
        <v>-1</v>
      </c>
      <c r="F73" s="2729">
        <f t="shared" si="8"/>
        <v>-3</v>
      </c>
      <c r="G73" s="17" t="str">
        <f t="shared" si="9"/>
        <v xml:space="preserve">悪化 </v>
      </c>
    </row>
    <row r="74" spans="1:7">
      <c r="A74" s="2541">
        <v>45261</v>
      </c>
      <c r="B74" s="262">
        <f>'2_1CLI統計表'!B136</f>
        <v>98.983945615912248</v>
      </c>
      <c r="C74" s="2571">
        <f t="shared" si="5"/>
        <v>99.318693109341041</v>
      </c>
      <c r="D74" s="2774">
        <f t="shared" si="6"/>
        <v>-0.31888011479416889</v>
      </c>
      <c r="E74" s="2729">
        <f t="shared" si="7"/>
        <v>-1</v>
      </c>
      <c r="F74" s="2729">
        <f t="shared" si="8"/>
        <v>-3</v>
      </c>
      <c r="G74" s="17" t="str">
        <f t="shared" si="9"/>
        <v xml:space="preserve">悪化 </v>
      </c>
    </row>
    <row r="75" spans="1:7">
      <c r="A75" s="2541">
        <v>45292</v>
      </c>
      <c r="B75" s="262">
        <f>'2_1CLI統計表'!B137</f>
        <v>98.730819671381383</v>
      </c>
      <c r="C75" s="2571">
        <f t="shared" si="5"/>
        <v>99.005938206845485</v>
      </c>
      <c r="D75" s="2774">
        <f t="shared" si="6"/>
        <v>-0.3127549024955556</v>
      </c>
      <c r="E75" s="2729">
        <f t="shared" si="7"/>
        <v>-1</v>
      </c>
      <c r="F75" s="2729">
        <f t="shared" si="8"/>
        <v>-3</v>
      </c>
      <c r="G75" s="17" t="str">
        <f t="shared" si="9"/>
        <v xml:space="preserve">悪化 </v>
      </c>
    </row>
    <row r="76" spans="1:7">
      <c r="A76" s="2541">
        <v>45323</v>
      </c>
      <c r="B76" s="262">
        <f>'2_1CLI統計表'!B138</f>
        <v>98.665758002648957</v>
      </c>
      <c r="C76" s="2571">
        <f t="shared" si="5"/>
        <v>98.793507763314196</v>
      </c>
      <c r="D76" s="2774">
        <f t="shared" si="6"/>
        <v>-0.21243044353128937</v>
      </c>
      <c r="E76" s="2729">
        <f t="shared" si="7"/>
        <v>-1</v>
      </c>
      <c r="F76" s="2729">
        <f t="shared" si="8"/>
        <v>-3</v>
      </c>
      <c r="G76" s="17" t="str">
        <f t="shared" si="9"/>
        <v xml:space="preserve">悪化 </v>
      </c>
    </row>
    <row r="77" spans="1:7">
      <c r="A77" s="2541">
        <v>45352</v>
      </c>
      <c r="B77" s="262">
        <f>'2_1CLI統計表'!B139</f>
        <v>98.753185435798088</v>
      </c>
      <c r="C77" s="2571">
        <f t="shared" si="5"/>
        <v>98.716587703276147</v>
      </c>
      <c r="D77" s="2774">
        <f t="shared" si="6"/>
        <v>-7.6920060038048632E-2</v>
      </c>
      <c r="E77" s="2729">
        <f t="shared" si="7"/>
        <v>-1</v>
      </c>
      <c r="F77" s="2729">
        <f t="shared" si="8"/>
        <v>-3</v>
      </c>
      <c r="G77" s="17" t="str">
        <f t="shared" si="9"/>
        <v xml:space="preserve">悪化 </v>
      </c>
    </row>
    <row r="78" spans="1:7">
      <c r="A78" s="2541">
        <v>45383</v>
      </c>
      <c r="B78" s="262">
        <f>'2_1CLI統計表'!B140</f>
        <v>98.965590910136456</v>
      </c>
      <c r="C78" s="2571">
        <f t="shared" si="5"/>
        <v>98.794844782861176</v>
      </c>
      <c r="D78" s="2774">
        <f t="shared" si="6"/>
        <v>7.8257079585029032E-2</v>
      </c>
      <c r="E78" s="2729">
        <f t="shared" si="7"/>
        <v>1</v>
      </c>
      <c r="F78" s="2729">
        <f t="shared" si="8"/>
        <v>-1</v>
      </c>
      <c r="G78" s="17" t="str">
        <f t="shared" si="9"/>
        <v xml:space="preserve"> ?</v>
      </c>
    </row>
    <row r="79" spans="1:7">
      <c r="A79" s="2541">
        <v>45413</v>
      </c>
      <c r="B79" s="262">
        <f>'2_1CLI統計表'!B141</f>
        <v>99.252589113182992</v>
      </c>
      <c r="C79" s="2571">
        <f t="shared" si="5"/>
        <v>98.990455153039179</v>
      </c>
      <c r="D79" s="2774">
        <f t="shared" si="6"/>
        <v>0.19561037017800231</v>
      </c>
      <c r="E79" s="2729">
        <f t="shared" si="7"/>
        <v>1</v>
      </c>
      <c r="F79" s="2729">
        <f t="shared" si="8"/>
        <v>1</v>
      </c>
      <c r="G79" s="17" t="str">
        <f t="shared" si="9"/>
        <v xml:space="preserve"> ?</v>
      </c>
    </row>
    <row r="80" spans="1:7">
      <c r="A80" s="2541">
        <v>45444</v>
      </c>
      <c r="B80" s="262">
        <f>'2_1CLI統計表'!B142</f>
        <v>99.542744721028697</v>
      </c>
      <c r="C80" s="2571">
        <f t="shared" si="5"/>
        <v>99.253641581449372</v>
      </c>
      <c r="D80" s="2774">
        <f t="shared" si="6"/>
        <v>0.26318642841019368</v>
      </c>
      <c r="E80" s="2729">
        <f t="shared" si="7"/>
        <v>1</v>
      </c>
      <c r="F80" s="2729">
        <f t="shared" si="8"/>
        <v>3</v>
      </c>
      <c r="G80" s="17" t="str">
        <f t="shared" si="9"/>
        <v xml:space="preserve">改善 </v>
      </c>
    </row>
    <row r="81" spans="1:7">
      <c r="A81" s="2541">
        <v>45474</v>
      </c>
      <c r="B81" s="262">
        <f>'2_1CLI統計表'!B143</f>
        <v>99.779017048965599</v>
      </c>
      <c r="C81" s="2571">
        <f t="shared" si="5"/>
        <v>99.524783627725768</v>
      </c>
      <c r="D81" s="2774">
        <f t="shared" si="6"/>
        <v>0.27114204627639538</v>
      </c>
      <c r="E81" s="2729">
        <f t="shared" si="7"/>
        <v>1</v>
      </c>
      <c r="F81" s="2729">
        <f t="shared" si="8"/>
        <v>3</v>
      </c>
      <c r="G81" s="17" t="str">
        <f t="shared" si="9"/>
        <v xml:space="preserve">改善 </v>
      </c>
    </row>
    <row r="82" spans="1:7">
      <c r="A82" s="2541">
        <v>45505</v>
      </c>
      <c r="B82" s="262">
        <f>'2_1CLI統計表'!B144</f>
        <v>99.927483076455914</v>
      </c>
      <c r="C82" s="2571">
        <f t="shared" si="5"/>
        <v>99.749748282150065</v>
      </c>
      <c r="D82" s="2774">
        <f t="shared" si="6"/>
        <v>0.22496465442429781</v>
      </c>
      <c r="E82" s="2729">
        <f t="shared" si="7"/>
        <v>1</v>
      </c>
      <c r="F82" s="2729">
        <f t="shared" si="8"/>
        <v>3</v>
      </c>
      <c r="G82" s="17" t="str">
        <f t="shared" si="9"/>
        <v xml:space="preserve">改善 </v>
      </c>
    </row>
    <row r="83" spans="1:7">
      <c r="A83" s="2541">
        <v>45536</v>
      </c>
      <c r="B83" s="262">
        <f>'2_1CLI統計表'!B145</f>
        <v>100.03418198580653</v>
      </c>
      <c r="C83" s="2571">
        <f t="shared" si="5"/>
        <v>99.913560703742675</v>
      </c>
      <c r="D83" s="2774">
        <f t="shared" si="6"/>
        <v>0.16381242159260978</v>
      </c>
      <c r="E83" s="2729">
        <f t="shared" si="7"/>
        <v>1</v>
      </c>
      <c r="F83" s="2729">
        <f t="shared" si="8"/>
        <v>3</v>
      </c>
      <c r="G83" s="17" t="str">
        <f t="shared" si="9"/>
        <v xml:space="preserve">改善 </v>
      </c>
    </row>
    <row r="84" spans="1:7">
      <c r="A84" s="2541">
        <v>45566</v>
      </c>
      <c r="B84" s="262">
        <f>'2_1CLI統計表'!B146</f>
        <v>99.973233155695468</v>
      </c>
      <c r="C84" s="2571">
        <f t="shared" si="5"/>
        <v>99.978299405985979</v>
      </c>
      <c r="D84" s="2774">
        <f t="shared" si="6"/>
        <v>6.4738702243303692E-2</v>
      </c>
      <c r="E84" s="2729">
        <f t="shared" si="7"/>
        <v>1</v>
      </c>
      <c r="F84" s="2729">
        <f t="shared" si="8"/>
        <v>3</v>
      </c>
      <c r="G84" s="17" t="str">
        <f t="shared" si="9"/>
        <v xml:space="preserve">改善 </v>
      </c>
    </row>
    <row r="85" spans="1:7">
      <c r="A85" s="2541">
        <v>45597</v>
      </c>
      <c r="B85" s="262">
        <f>'2_1CLI統計表'!B147</f>
        <v>99.921912885664213</v>
      </c>
      <c r="C85" s="2571">
        <f t="shared" si="5"/>
        <v>99.976442675722069</v>
      </c>
      <c r="D85" s="2774">
        <f t="shared" si="6"/>
        <v>-1.8567302639098671E-3</v>
      </c>
      <c r="E85" s="2729">
        <f t="shared" si="7"/>
        <v>-1</v>
      </c>
      <c r="F85" s="2729">
        <f t="shared" si="8"/>
        <v>1</v>
      </c>
      <c r="G85" s="17" t="str">
        <f t="shared" si="9"/>
        <v xml:space="preserve"> ?</v>
      </c>
    </row>
    <row r="86" spans="1:7">
      <c r="A86" s="2541">
        <v>45627</v>
      </c>
      <c r="B86" s="262">
        <f>'2_1CLI統計表'!B148</f>
        <v>99.932063922480253</v>
      </c>
      <c r="C86" s="2571">
        <f t="shared" si="5"/>
        <v>99.942403321279983</v>
      </c>
      <c r="D86" s="2774">
        <f t="shared" si="6"/>
        <v>-3.4039354442086278E-2</v>
      </c>
      <c r="E86" s="2729">
        <f t="shared" si="7"/>
        <v>-1</v>
      </c>
      <c r="F86" s="2729">
        <f t="shared" si="8"/>
        <v>-1</v>
      </c>
      <c r="G86" s="17" t="str">
        <f t="shared" si="9"/>
        <v xml:space="preserve"> ?</v>
      </c>
    </row>
    <row r="87" spans="1:7">
      <c r="A87" s="2541">
        <v>45658</v>
      </c>
      <c r="B87" s="262">
        <f>'2_1CLI統計表'!B149</f>
        <v>99.966974899317634</v>
      </c>
      <c r="C87" s="2571">
        <f t="shared" si="5"/>
        <v>99.9403172358207</v>
      </c>
      <c r="D87" s="2774">
        <f t="shared" si="6"/>
        <v>-2.0860854592825717E-3</v>
      </c>
      <c r="E87" s="2729">
        <f t="shared" si="7"/>
        <v>-1</v>
      </c>
      <c r="F87" s="2729">
        <f t="shared" si="8"/>
        <v>-3</v>
      </c>
      <c r="G87" s="17" t="str">
        <f t="shared" si="9"/>
        <v xml:space="preserve">悪化 </v>
      </c>
    </row>
    <row r="88" spans="1:7">
      <c r="A88" s="2541">
        <v>45689</v>
      </c>
      <c r="B88" s="262">
        <f>'2_1CLI統計表'!B150</f>
        <v>99.924456642723769</v>
      </c>
      <c r="C88" s="2571">
        <f t="shared" si="5"/>
        <v>99.941165154840562</v>
      </c>
      <c r="D88" s="2774">
        <f t="shared" si="6"/>
        <v>8.4791901986136509E-4</v>
      </c>
      <c r="E88" s="2729">
        <f t="shared" si="7"/>
        <v>1</v>
      </c>
      <c r="F88" s="2729">
        <f t="shared" si="8"/>
        <v>-1</v>
      </c>
      <c r="G88" s="17" t="str">
        <f t="shared" si="9"/>
        <v xml:space="preserve"> ?</v>
      </c>
    </row>
    <row r="89" spans="1:7">
      <c r="A89" s="2541">
        <v>45717</v>
      </c>
      <c r="B89" s="262">
        <f>'2_1CLI統計表'!B151</f>
        <v>99.781384965026632</v>
      </c>
      <c r="C89" s="2571">
        <f t="shared" si="5"/>
        <v>99.89093883568934</v>
      </c>
      <c r="D89" s="2774">
        <f t="shared" si="6"/>
        <v>-5.0226319151221333E-2</v>
      </c>
      <c r="E89" s="2729">
        <f t="shared" si="7"/>
        <v>-1</v>
      </c>
      <c r="F89" s="2729">
        <f t="shared" si="8"/>
        <v>-1</v>
      </c>
      <c r="G89" s="17" t="str">
        <f t="shared" si="9"/>
        <v xml:space="preserve"> ?</v>
      </c>
    </row>
    <row r="90" spans="1:7">
      <c r="A90" s="2541">
        <v>45748</v>
      </c>
      <c r="B90" s="262">
        <f>'2_1CLI統計表'!B152</f>
        <v>99.595329285443839</v>
      </c>
      <c r="C90" s="2571">
        <f t="shared" si="5"/>
        <v>99.76705696439808</v>
      </c>
      <c r="D90" s="2774">
        <f t="shared" si="6"/>
        <v>-0.12388187129126038</v>
      </c>
      <c r="E90" s="2729">
        <f t="shared" si="7"/>
        <v>-1</v>
      </c>
      <c r="F90" s="2729">
        <f t="shared" si="8"/>
        <v>-1</v>
      </c>
      <c r="G90" s="17" t="str">
        <f t="shared" si="9"/>
        <v xml:space="preserve"> ?</v>
      </c>
    </row>
    <row r="91" spans="1:7">
      <c r="A91" s="2541">
        <v>45778</v>
      </c>
      <c r="B91" s="262">
        <f>'2_1CLI統計表'!B153</f>
        <v>99.540996402526588</v>
      </c>
      <c r="C91" s="2571">
        <f t="shared" si="5"/>
        <v>99.639236884332334</v>
      </c>
      <c r="D91" s="2774">
        <f t="shared" si="6"/>
        <v>-0.12782008006574586</v>
      </c>
      <c r="E91" s="2729">
        <f t="shared" si="7"/>
        <v>-1</v>
      </c>
      <c r="F91" s="2729">
        <f t="shared" si="8"/>
        <v>-3</v>
      </c>
      <c r="G91" s="17" t="str">
        <f t="shared" si="9"/>
        <v xml:space="preserve">悪化 </v>
      </c>
    </row>
    <row r="92" spans="1:7">
      <c r="A92" s="2541">
        <v>45809</v>
      </c>
      <c r="B92" s="262">
        <f>'2_1CLI統計表'!B154</f>
        <v>99.587691229090595</v>
      </c>
      <c r="C92" s="2571">
        <f t="shared" si="5"/>
        <v>99.574672305687002</v>
      </c>
      <c r="D92" s="2774">
        <f t="shared" si="6"/>
        <v>-6.4564578645331494E-2</v>
      </c>
      <c r="E92" s="2729">
        <f t="shared" si="7"/>
        <v>-1</v>
      </c>
      <c r="F92" s="2729">
        <f t="shared" si="8"/>
        <v>-3</v>
      </c>
      <c r="G92" s="17" t="str">
        <f t="shared" si="9"/>
        <v xml:space="preserve">悪化 </v>
      </c>
    </row>
    <row r="93" spans="1:7">
      <c r="A93" s="2541">
        <v>45839</v>
      </c>
      <c r="B93" s="262">
        <f>'2_1CLI統計表'!B155</f>
        <v>99.68945698579472</v>
      </c>
      <c r="C93" s="2571">
        <f t="shared" si="5"/>
        <v>99.606048205803972</v>
      </c>
      <c r="D93" s="2774">
        <f t="shared" si="6"/>
        <v>3.1375900116970001E-2</v>
      </c>
      <c r="E93" s="2729">
        <f t="shared" si="7"/>
        <v>1</v>
      </c>
      <c r="F93" s="2729">
        <f t="shared" si="8"/>
        <v>-1</v>
      </c>
      <c r="G93" s="17" t="str">
        <f t="shared" si="9"/>
        <v xml:space="preserve"> ?</v>
      </c>
    </row>
    <row r="94" spans="1:7">
      <c r="A94" s="2541">
        <v>45870</v>
      </c>
      <c r="B94" s="262">
        <f>'2_1CLI統計表'!B156</f>
        <v>99.852452173127787</v>
      </c>
      <c r="C94" s="2571">
        <f t="shared" si="5"/>
        <v>99.709866796004363</v>
      </c>
      <c r="D94" s="2774">
        <f t="shared" si="6"/>
        <v>0.1038185902003903</v>
      </c>
      <c r="E94" s="2729">
        <f t="shared" si="7"/>
        <v>1</v>
      </c>
      <c r="F94" s="2729">
        <f t="shared" si="8"/>
        <v>1</v>
      </c>
      <c r="G94" s="17" t="str">
        <f t="shared" si="9"/>
        <v xml:space="preserve"> ?</v>
      </c>
    </row>
    <row r="95" spans="1:7">
      <c r="A95" s="2541">
        <v>45901</v>
      </c>
      <c r="B95" s="262">
        <f>'2_1CLI統計表'!B157</f>
        <v>100.1139554424653</v>
      </c>
      <c r="C95" s="2571">
        <f t="shared" si="5"/>
        <v>99.885288200462597</v>
      </c>
      <c r="D95" s="2774">
        <f t="shared" si="6"/>
        <v>0.17542140445823406</v>
      </c>
      <c r="E95" s="2729">
        <f t="shared" si="7"/>
        <v>1</v>
      </c>
      <c r="F95" s="2729">
        <f t="shared" si="8"/>
        <v>3</v>
      </c>
      <c r="G95" s="17" t="str">
        <f t="shared" si="9"/>
        <v xml:space="preserve">改善 </v>
      </c>
    </row>
    <row r="96" spans="1:7">
      <c r="A96" s="2541">
        <v>45931</v>
      </c>
      <c r="B96" s="262">
        <f>'2_1CLI統計表'!B158</f>
        <v>100.40664045920478</v>
      </c>
      <c r="C96" s="2571">
        <f t="shared" ref="C96" si="10">AVERAGE(B94:B96)</f>
        <v>100.12434935826595</v>
      </c>
      <c r="D96" s="2774">
        <f t="shared" ref="D96" si="11">C96-C95</f>
        <v>0.23906115780334858</v>
      </c>
      <c r="E96" s="2729">
        <f t="shared" ref="E96" si="12">IF(D96&lt;0,-1,1)</f>
        <v>1</v>
      </c>
      <c r="F96" s="2729">
        <f t="shared" ref="F96" si="13">SUM(E94:E96)</f>
        <v>3</v>
      </c>
      <c r="G96" s="17" t="str">
        <f t="shared" ref="G96" si="14">IF(F96=-3,"悪化 ",IF(F96=3,"改善 "," ?"))</f>
        <v xml:space="preserve">改善 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02"/>
  <sheetViews>
    <sheetView workbookViewId="0">
      <pane xSplit="2" ySplit="6" topLeftCell="AB88" activePane="bottomRight" state="frozen"/>
      <selection pane="topRight" activeCell="C1" sqref="C1"/>
      <selection pane="bottomLeft" activeCell="A7" sqref="A7"/>
      <selection pane="bottomRight" activeCell="A2" sqref="A2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1497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763" t="s">
        <v>24</v>
      </c>
      <c r="B2" s="2764"/>
      <c r="C2" s="2763" t="s">
        <v>25</v>
      </c>
      <c r="D2" s="2763"/>
      <c r="E2" s="2763"/>
      <c r="F2" s="2763"/>
      <c r="G2" s="2763"/>
      <c r="H2" s="2763"/>
      <c r="I2" s="2764" t="s">
        <v>1482</v>
      </c>
      <c r="J2" s="2763"/>
      <c r="K2" s="2763"/>
      <c r="L2" s="2763"/>
      <c r="M2" s="2763"/>
      <c r="N2" s="2763"/>
      <c r="O2" s="2764"/>
      <c r="P2" s="2763"/>
      <c r="Q2" s="2763"/>
      <c r="R2" s="2763"/>
      <c r="S2" s="2763"/>
      <c r="T2" s="2763"/>
      <c r="U2" s="2764"/>
      <c r="V2" s="2764"/>
      <c r="W2" s="2764"/>
      <c r="X2" s="2764"/>
      <c r="Y2" s="2764"/>
      <c r="Z2" s="2764"/>
      <c r="AA2" s="2764"/>
      <c r="AB2" s="2763"/>
      <c r="AC2" s="2763"/>
      <c r="AD2" s="2763"/>
      <c r="AE2" s="2763"/>
      <c r="AF2" s="2763"/>
      <c r="AG2" s="2764" t="s">
        <v>1482</v>
      </c>
      <c r="AH2" s="2763"/>
      <c r="AI2" s="2763"/>
      <c r="AJ2" s="2763"/>
      <c r="AK2" s="2763"/>
      <c r="AL2" s="2763"/>
      <c r="AM2" s="2764"/>
      <c r="AN2" s="2763"/>
      <c r="AO2" s="2763"/>
      <c r="AP2" s="2763"/>
      <c r="AQ2" s="2763"/>
      <c r="AR2" s="2763"/>
    </row>
    <row r="3" spans="1:44" ht="15" customHeight="1">
      <c r="A3" s="87" t="s">
        <v>26</v>
      </c>
      <c r="B3" s="784"/>
      <c r="C3" s="2721" t="s">
        <v>27</v>
      </c>
      <c r="D3" s="47"/>
      <c r="E3" s="47"/>
      <c r="F3" s="47"/>
      <c r="G3" s="47"/>
      <c r="H3" s="784"/>
      <c r="I3" s="2748" t="s">
        <v>28</v>
      </c>
      <c r="J3" s="47"/>
      <c r="K3" s="2730"/>
      <c r="L3" s="47"/>
      <c r="M3" s="47"/>
      <c r="N3" s="784"/>
      <c r="O3" s="2721" t="s">
        <v>29</v>
      </c>
      <c r="P3" s="47"/>
      <c r="Q3" s="47"/>
      <c r="R3" s="47"/>
      <c r="S3" s="47"/>
      <c r="T3" s="784"/>
      <c r="U3" s="2721" t="s">
        <v>30</v>
      </c>
      <c r="V3" s="47"/>
      <c r="W3" s="47"/>
      <c r="X3" s="47"/>
      <c r="Y3" s="47"/>
      <c r="Z3" s="784"/>
      <c r="AA3" s="2721" t="s">
        <v>31</v>
      </c>
      <c r="AB3" s="47"/>
      <c r="AC3" s="47"/>
      <c r="AD3" s="47"/>
      <c r="AE3" s="47"/>
      <c r="AF3" s="784"/>
      <c r="AG3" s="2730" t="s">
        <v>32</v>
      </c>
      <c r="AH3" s="47"/>
      <c r="AI3" s="2730"/>
      <c r="AJ3" s="47"/>
      <c r="AK3" s="47"/>
      <c r="AL3" s="784"/>
      <c r="AM3" s="2762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721" t="s">
        <v>34</v>
      </c>
      <c r="D4" s="2717" t="s">
        <v>487</v>
      </c>
      <c r="E4" s="2718" t="s">
        <v>1480</v>
      </c>
      <c r="F4" s="47"/>
      <c r="G4" s="47"/>
      <c r="H4" s="2745" t="s">
        <v>1481</v>
      </c>
      <c r="I4" s="2730" t="s">
        <v>35</v>
      </c>
      <c r="J4" s="2717" t="s">
        <v>487</v>
      </c>
      <c r="K4" s="2749" t="s">
        <v>1480</v>
      </c>
      <c r="L4" s="47"/>
      <c r="M4" s="47"/>
      <c r="N4" s="2745" t="s">
        <v>1481</v>
      </c>
      <c r="O4" s="2721" t="s">
        <v>36</v>
      </c>
      <c r="P4" s="2717" t="s">
        <v>487</v>
      </c>
      <c r="Q4" s="2718" t="s">
        <v>1480</v>
      </c>
      <c r="R4" s="47"/>
      <c r="S4" s="47"/>
      <c r="T4" s="2745" t="s">
        <v>1481</v>
      </c>
      <c r="U4" s="2723" t="s">
        <v>37</v>
      </c>
      <c r="V4" s="2717" t="s">
        <v>487</v>
      </c>
      <c r="W4" s="2718" t="s">
        <v>1480</v>
      </c>
      <c r="X4" s="47"/>
      <c r="Y4" s="47"/>
      <c r="Z4" s="2745" t="s">
        <v>1481</v>
      </c>
      <c r="AA4" s="2721" t="s">
        <v>38</v>
      </c>
      <c r="AB4" s="2717" t="s">
        <v>487</v>
      </c>
      <c r="AC4" s="2718" t="s">
        <v>1480</v>
      </c>
      <c r="AD4" s="47"/>
      <c r="AE4" s="47"/>
      <c r="AF4" s="2745" t="s">
        <v>1481</v>
      </c>
      <c r="AG4" s="2748" t="s">
        <v>39</v>
      </c>
      <c r="AH4" s="2717" t="s">
        <v>487</v>
      </c>
      <c r="AI4" s="2749" t="s">
        <v>1480</v>
      </c>
      <c r="AJ4" s="47"/>
      <c r="AK4" s="47"/>
      <c r="AL4" s="2745" t="s">
        <v>1481</v>
      </c>
      <c r="AM4" s="2721" t="s">
        <v>468</v>
      </c>
      <c r="AN4" s="2717" t="s">
        <v>487</v>
      </c>
      <c r="AO4" s="2718" t="s">
        <v>1480</v>
      </c>
      <c r="AP4" s="47"/>
      <c r="AQ4" s="47"/>
      <c r="AR4" s="2723" t="s">
        <v>1481</v>
      </c>
    </row>
    <row r="5" spans="1:44" ht="15" customHeight="1">
      <c r="A5" s="87"/>
      <c r="B5" s="784"/>
      <c r="C5" s="2724" t="s">
        <v>41</v>
      </c>
      <c r="D5" s="130"/>
      <c r="E5" s="2725"/>
      <c r="F5" s="130"/>
      <c r="G5" s="130"/>
      <c r="H5" s="2756"/>
      <c r="I5" s="2733" t="s">
        <v>41</v>
      </c>
      <c r="J5" s="130"/>
      <c r="K5" s="2733"/>
      <c r="L5" s="130"/>
      <c r="M5" s="130"/>
      <c r="N5" s="2756"/>
      <c r="O5" s="2722" t="s">
        <v>41</v>
      </c>
      <c r="P5" s="130"/>
      <c r="Q5" s="2725"/>
      <c r="R5" s="130"/>
      <c r="S5" s="130"/>
      <c r="T5" s="2756"/>
      <c r="U5" s="2722" t="s">
        <v>41</v>
      </c>
      <c r="V5" s="130"/>
      <c r="W5" s="2725"/>
      <c r="X5" s="130"/>
      <c r="Y5" s="130"/>
      <c r="Z5" s="2756"/>
      <c r="AA5" s="2724" t="s">
        <v>41</v>
      </c>
      <c r="AB5" s="130"/>
      <c r="AC5" s="2725"/>
      <c r="AD5" s="130"/>
      <c r="AE5" s="130"/>
      <c r="AF5" s="2756"/>
      <c r="AG5" s="2733" t="s">
        <v>41</v>
      </c>
      <c r="AH5" s="130"/>
      <c r="AI5" s="2733"/>
      <c r="AJ5" s="130"/>
      <c r="AK5" s="130"/>
      <c r="AL5" s="2756"/>
      <c r="AM5" s="2746" t="s">
        <v>42</v>
      </c>
      <c r="AN5" s="130"/>
      <c r="AO5" s="2725"/>
      <c r="AP5" s="130"/>
      <c r="AQ5" s="130"/>
      <c r="AR5" s="2722"/>
    </row>
    <row r="6" spans="1:44" ht="15" customHeight="1">
      <c r="A6" s="87"/>
      <c r="B6" s="784"/>
      <c r="C6" s="2723" t="s">
        <v>0</v>
      </c>
      <c r="D6" s="46"/>
      <c r="E6" s="46"/>
      <c r="F6" s="46"/>
      <c r="G6" s="46"/>
      <c r="H6" s="2745"/>
      <c r="I6" s="2734" t="s">
        <v>1</v>
      </c>
      <c r="J6" s="46"/>
      <c r="K6" s="2734"/>
      <c r="L6" s="46"/>
      <c r="M6" s="46"/>
      <c r="N6" s="2745"/>
      <c r="O6" s="2732" t="s">
        <v>43</v>
      </c>
      <c r="P6" s="46"/>
      <c r="Q6" s="46"/>
      <c r="R6" s="46"/>
      <c r="S6" s="46"/>
      <c r="T6" s="2745"/>
      <c r="U6" s="2732" t="s">
        <v>44</v>
      </c>
      <c r="V6" s="46"/>
      <c r="W6" s="46"/>
      <c r="X6" s="46"/>
      <c r="Y6" s="46"/>
      <c r="Z6" s="2745"/>
      <c r="AA6" s="2732" t="s">
        <v>45</v>
      </c>
      <c r="AB6" s="46"/>
      <c r="AC6" s="46"/>
      <c r="AD6" s="46"/>
      <c r="AE6" s="46"/>
      <c r="AF6" s="2745"/>
      <c r="AG6" s="2731" t="s">
        <v>46</v>
      </c>
      <c r="AH6" s="46"/>
      <c r="AI6" s="2734"/>
      <c r="AJ6" s="46"/>
      <c r="AK6" s="46"/>
      <c r="AL6" s="2745"/>
      <c r="AM6" s="2747" t="s">
        <v>47</v>
      </c>
      <c r="AN6" s="46"/>
      <c r="AO6" s="46"/>
      <c r="AP6" s="46"/>
      <c r="AQ6" s="46"/>
      <c r="AR6" s="2723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735"/>
      <c r="E7" s="2735"/>
      <c r="F7" s="404"/>
      <c r="G7" s="404"/>
      <c r="H7" s="2757"/>
      <c r="I7" s="25">
        <f>'6兵庫県CI先行個別指標'!L355</f>
        <v>86.8</v>
      </c>
      <c r="J7" s="2735"/>
      <c r="K7" s="2735"/>
      <c r="L7" s="404"/>
      <c r="M7" s="404"/>
      <c r="N7" s="2757"/>
      <c r="O7" s="25">
        <f>'6兵庫県CI先行個別指標'!M355</f>
        <v>2507</v>
      </c>
      <c r="P7" s="2735"/>
      <c r="Q7" s="2735"/>
      <c r="R7" s="404"/>
      <c r="S7" s="404"/>
      <c r="T7" s="2757"/>
      <c r="U7" s="26">
        <f>'6兵庫県CI先行個別指標'!N355</f>
        <v>17306</v>
      </c>
      <c r="V7" s="2736"/>
      <c r="W7" s="2737"/>
      <c r="X7" s="404"/>
      <c r="Y7" s="404"/>
      <c r="Z7" s="2757"/>
      <c r="AA7" s="26">
        <f>'6兵庫県CI先行個別指標'!O355</f>
        <v>10460</v>
      </c>
      <c r="AB7" s="2735"/>
      <c r="AC7" s="2735"/>
      <c r="AD7" s="404"/>
      <c r="AE7" s="404"/>
      <c r="AF7" s="2757"/>
      <c r="AG7" s="26">
        <f>'6兵庫県CI先行個別指標'!P355</f>
        <v>35</v>
      </c>
      <c r="AH7" s="2735"/>
      <c r="AI7" s="2735"/>
      <c r="AJ7" s="404"/>
      <c r="AK7" s="404"/>
      <c r="AL7" s="2757"/>
      <c r="AM7" s="25">
        <f>'6兵庫県CI先行個別指標'!Q355</f>
        <v>108</v>
      </c>
      <c r="AN7" s="2735"/>
      <c r="AO7" s="2735"/>
      <c r="AP7" s="404"/>
      <c r="AQ7" s="404"/>
      <c r="AR7" s="2753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738"/>
      <c r="E8" s="2738"/>
      <c r="F8" s="17"/>
      <c r="G8" s="17"/>
      <c r="H8" s="2758"/>
      <c r="I8" s="27">
        <f>'6兵庫県CI先行個別指標'!L356</f>
        <v>86.7</v>
      </c>
      <c r="J8" s="2738"/>
      <c r="K8" s="2738"/>
      <c r="L8" s="17"/>
      <c r="M8" s="17"/>
      <c r="N8" s="2758"/>
      <c r="O8" s="27">
        <f>'6兵庫県CI先行個別指標'!M356</f>
        <v>2635</v>
      </c>
      <c r="P8" s="2738"/>
      <c r="Q8" s="2738"/>
      <c r="R8" s="17"/>
      <c r="S8" s="17"/>
      <c r="T8" s="2758"/>
      <c r="U8" s="28">
        <f>'6兵庫県CI先行個別指標'!N356</f>
        <v>18232</v>
      </c>
      <c r="V8" s="2739"/>
      <c r="W8" s="2740"/>
      <c r="X8" s="17"/>
      <c r="Y8" s="17"/>
      <c r="Z8" s="2758"/>
      <c r="AA8" s="28">
        <f>'6兵庫県CI先行個別指標'!O356</f>
        <v>11316</v>
      </c>
      <c r="AB8" s="2738"/>
      <c r="AC8" s="2738"/>
      <c r="AD8" s="17"/>
      <c r="AE8" s="17"/>
      <c r="AF8" s="2758"/>
      <c r="AG8" s="28">
        <f>'6兵庫県CI先行個別指標'!P356</f>
        <v>42</v>
      </c>
      <c r="AH8" s="2738"/>
      <c r="AI8" s="2738"/>
      <c r="AJ8" s="17"/>
      <c r="AK8" s="17"/>
      <c r="AL8" s="2758"/>
      <c r="AM8" s="27">
        <f>'6兵庫県CI先行個別指標'!Q356</f>
        <v>108.2</v>
      </c>
      <c r="AN8" s="2738"/>
      <c r="AO8" s="2738"/>
      <c r="AP8" s="17"/>
      <c r="AQ8" s="17"/>
      <c r="AR8" s="2570"/>
    </row>
    <row r="9" spans="1:44">
      <c r="A9" s="112"/>
      <c r="B9" s="768" t="s">
        <v>5</v>
      </c>
      <c r="C9" s="27">
        <f>'6兵庫県CI先行個別指標'!K357</f>
        <v>121.9</v>
      </c>
      <c r="D9" s="2738">
        <f t="shared" ref="D9:D72" si="0">AVERAGE(C7:C9)</f>
        <v>121</v>
      </c>
      <c r="E9" s="2738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758" t="str">
        <f t="shared" ref="H9:H72" si="4">IF(G9=-3,"悪化 ",IF(G9=3,"改善 "," ?"))</f>
        <v xml:space="preserve"> ?</v>
      </c>
      <c r="I9" s="27">
        <f>'6兵庫県CI先行個別指標'!L357</f>
        <v>84.8</v>
      </c>
      <c r="J9" s="2738">
        <f t="shared" ref="J9:J72" si="5">AVERAGE(I7:I9)</f>
        <v>86.100000000000009</v>
      </c>
      <c r="K9" s="2750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758" t="str">
        <f t="shared" ref="N9:N72" si="8">IF(M9=-3,"悪化 ",IF(M9=3,"改善 "," ?"))</f>
        <v xml:space="preserve"> ?</v>
      </c>
      <c r="O9" s="27">
        <f>'6兵庫県CI先行個別指標'!M357</f>
        <v>2672</v>
      </c>
      <c r="P9" s="2738">
        <f t="shared" ref="P9:P72" si="9">AVERAGE(O7:O9)</f>
        <v>2604.6666666666665</v>
      </c>
      <c r="Q9" s="2738">
        <f t="shared" ref="Q9:Q72" si="10">P9-P8</f>
        <v>2604.6666666666665</v>
      </c>
      <c r="R9" s="17">
        <f t="shared" ref="R9:R72" si="11">IF(Q9&lt;0,-1,1)</f>
        <v>1</v>
      </c>
      <c r="S9" s="17">
        <f t="shared" ref="S9:S72" si="12">SUM(R7:R9)</f>
        <v>1</v>
      </c>
      <c r="T9" s="2758" t="str">
        <f t="shared" ref="T9:T72" si="13">IF(S9=-3,"悪化 ",IF(S9=3,"改善 "," ?"))</f>
        <v xml:space="preserve"> ?</v>
      </c>
      <c r="U9" s="28">
        <f>'6兵庫県CI先行個別指標'!N357</f>
        <v>18116</v>
      </c>
      <c r="V9" s="2739">
        <f t="shared" ref="V9:V72" si="14">AVERAGE(U7:U9)</f>
        <v>17884.666666666668</v>
      </c>
      <c r="W9" s="2740">
        <f t="shared" ref="W9:W72" si="15">V9-V8</f>
        <v>17884.666666666668</v>
      </c>
      <c r="X9" s="17">
        <f t="shared" ref="X9:X72" si="16">IF(W9&lt;0,-1,1)</f>
        <v>1</v>
      </c>
      <c r="Y9" s="17">
        <f t="shared" ref="Y9:Y72" si="17">SUM(X7:X9)</f>
        <v>1</v>
      </c>
      <c r="Z9" s="2758" t="str">
        <f t="shared" ref="Z9:Z72" si="18">IF(Y9=-3,"悪化 ",IF(Y9=3,"改善 "," ?"))</f>
        <v xml:space="preserve"> ?</v>
      </c>
      <c r="AA9" s="28">
        <f>'6兵庫県CI先行個別指標'!O357</f>
        <v>11381</v>
      </c>
      <c r="AB9" s="2738">
        <f t="shared" ref="AB9:AB72" si="19">AVERAGE(AA7:AA9)</f>
        <v>11052.333333333334</v>
      </c>
      <c r="AC9" s="2738">
        <f t="shared" ref="AC9:AC72" si="20">AB9-AB8</f>
        <v>11052.333333333334</v>
      </c>
      <c r="AD9" s="17">
        <f t="shared" ref="AD9:AD72" si="21">IF(AC9&lt;0,-1,1)</f>
        <v>1</v>
      </c>
      <c r="AE9" s="17">
        <f t="shared" ref="AE9:AE72" si="22">SUM(AD7:AD9)</f>
        <v>1</v>
      </c>
      <c r="AF9" s="2758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738">
        <f t="shared" ref="AH9:AH72" si="24">AVERAGE(AG7:AG9)</f>
        <v>39</v>
      </c>
      <c r="AI9" s="2750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758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738">
        <f t="shared" ref="AN9:AN72" si="28">AVERAGE(AM7:AM9)</f>
        <v>107.43333333333332</v>
      </c>
      <c r="AO9" s="2738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70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738">
        <f t="shared" si="0"/>
        <v>121.13333333333333</v>
      </c>
      <c r="E10" s="2738">
        <f t="shared" si="1"/>
        <v>0.13333333333332575</v>
      </c>
      <c r="F10" s="17">
        <f t="shared" si="2"/>
        <v>1</v>
      </c>
      <c r="G10" s="17">
        <f t="shared" si="3"/>
        <v>2</v>
      </c>
      <c r="H10" s="2758" t="str">
        <f t="shared" si="4"/>
        <v xml:space="preserve"> ?</v>
      </c>
      <c r="I10" s="27">
        <f>'6兵庫県CI先行個別指標'!L358</f>
        <v>83.5</v>
      </c>
      <c r="J10" s="2738">
        <f t="shared" si="5"/>
        <v>85</v>
      </c>
      <c r="K10" s="2750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758" t="str">
        <f t="shared" si="8"/>
        <v xml:space="preserve"> ?</v>
      </c>
      <c r="O10" s="27">
        <f>'6兵庫県CI先行個別指標'!M358</f>
        <v>2364</v>
      </c>
      <c r="P10" s="2738">
        <f t="shared" si="9"/>
        <v>2557</v>
      </c>
      <c r="Q10" s="2738">
        <f t="shared" si="10"/>
        <v>-47.666666666666515</v>
      </c>
      <c r="R10" s="17">
        <f t="shared" si="11"/>
        <v>-1</v>
      </c>
      <c r="S10" s="17">
        <f t="shared" si="12"/>
        <v>0</v>
      </c>
      <c r="T10" s="2758" t="str">
        <f t="shared" si="13"/>
        <v xml:space="preserve"> ?</v>
      </c>
      <c r="U10" s="28">
        <f>'6兵庫県CI先行個別指標'!N358</f>
        <v>17911</v>
      </c>
      <c r="V10" s="2739">
        <f t="shared" si="14"/>
        <v>18086.333333333332</v>
      </c>
      <c r="W10" s="2740">
        <f t="shared" si="15"/>
        <v>201.66666666666424</v>
      </c>
      <c r="X10" s="17">
        <f t="shared" si="16"/>
        <v>1</v>
      </c>
      <c r="Y10" s="17">
        <f t="shared" si="17"/>
        <v>2</v>
      </c>
      <c r="Z10" s="2758" t="str">
        <f t="shared" si="18"/>
        <v xml:space="preserve"> ?</v>
      </c>
      <c r="AA10" s="28">
        <f>'6兵庫県CI先行個別指標'!O358</f>
        <v>11355</v>
      </c>
      <c r="AB10" s="2738">
        <f t="shared" si="19"/>
        <v>11350.666666666666</v>
      </c>
      <c r="AC10" s="2738">
        <f t="shared" si="20"/>
        <v>298.33333333333212</v>
      </c>
      <c r="AD10" s="17">
        <f t="shared" si="21"/>
        <v>1</v>
      </c>
      <c r="AE10" s="17">
        <f t="shared" si="22"/>
        <v>2</v>
      </c>
      <c r="AF10" s="2758" t="str">
        <f t="shared" si="23"/>
        <v xml:space="preserve"> ?</v>
      </c>
      <c r="AG10" s="28">
        <f>'6兵庫県CI先行個別指標'!P358</f>
        <v>34</v>
      </c>
      <c r="AH10" s="2738">
        <f t="shared" si="24"/>
        <v>38.666666666666664</v>
      </c>
      <c r="AI10" s="2750">
        <f t="shared" ref="AI10:AI73" si="34">(AH10-AH9)*-1</f>
        <v>0.3333333333333357</v>
      </c>
      <c r="AJ10" s="17">
        <f t="shared" si="25"/>
        <v>1</v>
      </c>
      <c r="AK10" s="17">
        <f t="shared" si="26"/>
        <v>0</v>
      </c>
      <c r="AL10" s="2758" t="str">
        <f t="shared" si="27"/>
        <v xml:space="preserve"> ?</v>
      </c>
      <c r="AM10" s="27">
        <f>'6兵庫県CI先行個別指標'!Q358</f>
        <v>108.7</v>
      </c>
      <c r="AN10" s="2738">
        <f t="shared" si="28"/>
        <v>107.66666666666667</v>
      </c>
      <c r="AO10" s="2738">
        <f t="shared" si="29"/>
        <v>0.23333333333334849</v>
      </c>
      <c r="AP10" s="17">
        <f t="shared" si="30"/>
        <v>1</v>
      </c>
      <c r="AQ10" s="17">
        <f t="shared" si="31"/>
        <v>2</v>
      </c>
      <c r="AR10" s="2570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738">
        <f t="shared" si="0"/>
        <v>121.90000000000002</v>
      </c>
      <c r="E11" s="2738">
        <f t="shared" si="1"/>
        <v>0.76666666666669414</v>
      </c>
      <c r="F11" s="17">
        <f t="shared" si="2"/>
        <v>1</v>
      </c>
      <c r="G11" s="17">
        <f t="shared" si="3"/>
        <v>3</v>
      </c>
      <c r="H11" s="2758" t="str">
        <f t="shared" si="4"/>
        <v xml:space="preserve">改善 </v>
      </c>
      <c r="I11" s="27">
        <f>'6兵庫県CI先行個別指標'!L359</f>
        <v>80.5</v>
      </c>
      <c r="J11" s="2738">
        <f t="shared" si="5"/>
        <v>82.933333333333337</v>
      </c>
      <c r="K11" s="2750">
        <f t="shared" si="33"/>
        <v>2.0666666666666629</v>
      </c>
      <c r="L11" s="17">
        <f t="shared" si="6"/>
        <v>1</v>
      </c>
      <c r="M11" s="17">
        <f t="shared" si="7"/>
        <v>1</v>
      </c>
      <c r="N11" s="2758" t="str">
        <f t="shared" si="8"/>
        <v xml:space="preserve"> ?</v>
      </c>
      <c r="O11" s="27">
        <f>'6兵庫県CI先行個別指標'!M359</f>
        <v>2609</v>
      </c>
      <c r="P11" s="2738">
        <f t="shared" si="9"/>
        <v>2548.3333333333335</v>
      </c>
      <c r="Q11" s="2738">
        <f t="shared" si="10"/>
        <v>-8.6666666666665151</v>
      </c>
      <c r="R11" s="17">
        <f t="shared" si="11"/>
        <v>-1</v>
      </c>
      <c r="S11" s="17">
        <f t="shared" si="12"/>
        <v>-1</v>
      </c>
      <c r="T11" s="2758" t="str">
        <f t="shared" si="13"/>
        <v xml:space="preserve"> ?</v>
      </c>
      <c r="U11" s="28">
        <f>'6兵庫県CI先行個別指標'!N359</f>
        <v>18498</v>
      </c>
      <c r="V11" s="2739">
        <f t="shared" si="14"/>
        <v>18175</v>
      </c>
      <c r="W11" s="2740">
        <f t="shared" si="15"/>
        <v>88.666666666667879</v>
      </c>
      <c r="X11" s="17">
        <f t="shared" si="16"/>
        <v>1</v>
      </c>
      <c r="Y11" s="17">
        <f t="shared" si="17"/>
        <v>3</v>
      </c>
      <c r="Z11" s="2758" t="str">
        <f t="shared" si="18"/>
        <v xml:space="preserve">改善 </v>
      </c>
      <c r="AA11" s="28">
        <f>'6兵庫県CI先行個別指標'!O359</f>
        <v>11497</v>
      </c>
      <c r="AB11" s="2738">
        <f t="shared" si="19"/>
        <v>11411</v>
      </c>
      <c r="AC11" s="2738">
        <f t="shared" si="20"/>
        <v>60.33333333333394</v>
      </c>
      <c r="AD11" s="17">
        <f t="shared" si="21"/>
        <v>1</v>
      </c>
      <c r="AE11" s="17">
        <f t="shared" si="22"/>
        <v>3</v>
      </c>
      <c r="AF11" s="2758" t="str">
        <f t="shared" si="23"/>
        <v xml:space="preserve">改善 </v>
      </c>
      <c r="AG11" s="28">
        <f>'6兵庫県CI先行個別指標'!P359</f>
        <v>40</v>
      </c>
      <c r="AH11" s="2738">
        <f t="shared" si="24"/>
        <v>38</v>
      </c>
      <c r="AI11" s="2750">
        <f t="shared" si="34"/>
        <v>0.6666666666666643</v>
      </c>
      <c r="AJ11" s="17">
        <f t="shared" si="25"/>
        <v>1</v>
      </c>
      <c r="AK11" s="17">
        <f t="shared" si="26"/>
        <v>1</v>
      </c>
      <c r="AL11" s="2758" t="str">
        <f t="shared" si="27"/>
        <v xml:space="preserve"> ?</v>
      </c>
      <c r="AM11" s="27">
        <f>'6兵庫県CI先行個別指標'!Q359</f>
        <v>108.4</v>
      </c>
      <c r="AN11" s="2738">
        <f t="shared" si="28"/>
        <v>107.73333333333335</v>
      </c>
      <c r="AO11" s="2738">
        <f t="shared" si="29"/>
        <v>6.6666666666677088E-2</v>
      </c>
      <c r="AP11" s="17">
        <f t="shared" si="30"/>
        <v>1</v>
      </c>
      <c r="AQ11" s="17">
        <f t="shared" si="31"/>
        <v>3</v>
      </c>
      <c r="AR11" s="2570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738">
        <f t="shared" si="0"/>
        <v>123.06666666666668</v>
      </c>
      <c r="E12" s="2738">
        <f t="shared" si="1"/>
        <v>1.1666666666666572</v>
      </c>
      <c r="F12" s="17">
        <f t="shared" si="2"/>
        <v>1</v>
      </c>
      <c r="G12" s="17">
        <f t="shared" si="3"/>
        <v>3</v>
      </c>
      <c r="H12" s="2758" t="str">
        <f t="shared" si="4"/>
        <v xml:space="preserve">改善 </v>
      </c>
      <c r="I12" s="27">
        <f>'6兵庫県CI先行個別指標'!L360</f>
        <v>79.2</v>
      </c>
      <c r="J12" s="2738">
        <f t="shared" si="5"/>
        <v>81.066666666666663</v>
      </c>
      <c r="K12" s="2750">
        <f t="shared" si="33"/>
        <v>1.8666666666666742</v>
      </c>
      <c r="L12" s="17">
        <f t="shared" si="6"/>
        <v>1</v>
      </c>
      <c r="M12" s="17">
        <f t="shared" si="7"/>
        <v>3</v>
      </c>
      <c r="N12" s="2758" t="str">
        <f t="shared" si="8"/>
        <v xml:space="preserve">改善 </v>
      </c>
      <c r="O12" s="27">
        <f>'6兵庫県CI先行個別指標'!M360</f>
        <v>2630</v>
      </c>
      <c r="P12" s="2738">
        <f t="shared" si="9"/>
        <v>2534.3333333333335</v>
      </c>
      <c r="Q12" s="2738">
        <f t="shared" si="10"/>
        <v>-14</v>
      </c>
      <c r="R12" s="17">
        <f t="shared" si="11"/>
        <v>-1</v>
      </c>
      <c r="S12" s="17">
        <f t="shared" si="12"/>
        <v>-3</v>
      </c>
      <c r="T12" s="2758" t="str">
        <f t="shared" si="13"/>
        <v xml:space="preserve">悪化 </v>
      </c>
      <c r="U12" s="28">
        <f>'6兵庫県CI先行個別指標'!N360</f>
        <v>18093</v>
      </c>
      <c r="V12" s="2739">
        <f t="shared" si="14"/>
        <v>18167.333333333332</v>
      </c>
      <c r="W12" s="2740">
        <f t="shared" si="15"/>
        <v>-7.6666666666678793</v>
      </c>
      <c r="X12" s="17">
        <f t="shared" si="16"/>
        <v>-1</v>
      </c>
      <c r="Y12" s="17">
        <f t="shared" si="17"/>
        <v>1</v>
      </c>
      <c r="Z12" s="2758" t="str">
        <f t="shared" si="18"/>
        <v xml:space="preserve"> ?</v>
      </c>
      <c r="AA12" s="28">
        <f>'6兵庫県CI先行個別指標'!O360</f>
        <v>11066</v>
      </c>
      <c r="AB12" s="2738">
        <f t="shared" si="19"/>
        <v>11306</v>
      </c>
      <c r="AC12" s="2738">
        <f t="shared" si="20"/>
        <v>-105</v>
      </c>
      <c r="AD12" s="17">
        <f t="shared" si="21"/>
        <v>-1</v>
      </c>
      <c r="AE12" s="17">
        <f t="shared" si="22"/>
        <v>1</v>
      </c>
      <c r="AF12" s="2758" t="str">
        <f t="shared" si="23"/>
        <v xml:space="preserve"> ?</v>
      </c>
      <c r="AG12" s="28">
        <f>'6兵庫県CI先行個別指標'!P360</f>
        <v>28</v>
      </c>
      <c r="AH12" s="2738">
        <f t="shared" si="24"/>
        <v>34</v>
      </c>
      <c r="AI12" s="2750">
        <f t="shared" si="34"/>
        <v>4</v>
      </c>
      <c r="AJ12" s="17">
        <f t="shared" si="25"/>
        <v>1</v>
      </c>
      <c r="AK12" s="17">
        <f t="shared" si="26"/>
        <v>3</v>
      </c>
      <c r="AL12" s="2758" t="str">
        <f t="shared" si="27"/>
        <v xml:space="preserve">改善 </v>
      </c>
      <c r="AM12" s="27">
        <f>'6兵庫県CI先行個別指標'!Q360</f>
        <v>107.7</v>
      </c>
      <c r="AN12" s="2738">
        <f t="shared" si="28"/>
        <v>108.26666666666667</v>
      </c>
      <c r="AO12" s="2738">
        <f t="shared" si="29"/>
        <v>0.53333333333331723</v>
      </c>
      <c r="AP12" s="17">
        <f t="shared" si="30"/>
        <v>1</v>
      </c>
      <c r="AQ12" s="17">
        <f t="shared" si="31"/>
        <v>3</v>
      </c>
      <c r="AR12" s="2570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738">
        <f t="shared" si="0"/>
        <v>123.16666666666667</v>
      </c>
      <c r="E13" s="2738">
        <f t="shared" si="1"/>
        <v>9.9999999999994316E-2</v>
      </c>
      <c r="F13" s="17">
        <f t="shared" si="2"/>
        <v>1</v>
      </c>
      <c r="G13" s="17">
        <f t="shared" si="3"/>
        <v>3</v>
      </c>
      <c r="H13" s="2758" t="str">
        <f t="shared" si="4"/>
        <v xml:space="preserve">改善 </v>
      </c>
      <c r="I13" s="27">
        <f>'6兵庫県CI先行個別指標'!L361</f>
        <v>83.1</v>
      </c>
      <c r="J13" s="2738">
        <f t="shared" si="5"/>
        <v>80.933333333333323</v>
      </c>
      <c r="K13" s="2750">
        <f t="shared" si="33"/>
        <v>0.13333333333333997</v>
      </c>
      <c r="L13" s="17">
        <f t="shared" si="6"/>
        <v>1</v>
      </c>
      <c r="M13" s="17">
        <f t="shared" si="7"/>
        <v>3</v>
      </c>
      <c r="N13" s="2758" t="str">
        <f t="shared" si="8"/>
        <v xml:space="preserve">改善 </v>
      </c>
      <c r="O13" s="27">
        <f>'6兵庫県CI先行個別指標'!M361</f>
        <v>2804</v>
      </c>
      <c r="P13" s="2738">
        <f t="shared" si="9"/>
        <v>2681</v>
      </c>
      <c r="Q13" s="2738">
        <f t="shared" si="10"/>
        <v>146.66666666666652</v>
      </c>
      <c r="R13" s="17">
        <f t="shared" si="11"/>
        <v>1</v>
      </c>
      <c r="S13" s="17">
        <f t="shared" si="12"/>
        <v>-1</v>
      </c>
      <c r="T13" s="2758" t="str">
        <f t="shared" si="13"/>
        <v xml:space="preserve"> ?</v>
      </c>
      <c r="U13" s="28">
        <f>'6兵庫県CI先行個別指標'!N361</f>
        <v>18047</v>
      </c>
      <c r="V13" s="2739">
        <f t="shared" si="14"/>
        <v>18212.666666666668</v>
      </c>
      <c r="W13" s="2740">
        <f t="shared" si="15"/>
        <v>45.333333333335759</v>
      </c>
      <c r="X13" s="17">
        <f t="shared" si="16"/>
        <v>1</v>
      </c>
      <c r="Y13" s="17">
        <f t="shared" si="17"/>
        <v>1</v>
      </c>
      <c r="Z13" s="2758" t="str">
        <f t="shared" si="18"/>
        <v xml:space="preserve"> ?</v>
      </c>
      <c r="AA13" s="28">
        <f>'6兵庫県CI先行個別指標'!O361</f>
        <v>11208</v>
      </c>
      <c r="AB13" s="2738">
        <f t="shared" si="19"/>
        <v>11257</v>
      </c>
      <c r="AC13" s="2738">
        <f t="shared" si="20"/>
        <v>-49</v>
      </c>
      <c r="AD13" s="17">
        <f t="shared" si="21"/>
        <v>-1</v>
      </c>
      <c r="AE13" s="17">
        <f t="shared" si="22"/>
        <v>-1</v>
      </c>
      <c r="AF13" s="2758" t="str">
        <f t="shared" si="23"/>
        <v xml:space="preserve"> ?</v>
      </c>
      <c r="AG13" s="28">
        <f>'6兵庫県CI先行個別指標'!P361</f>
        <v>33</v>
      </c>
      <c r="AH13" s="2738">
        <f t="shared" si="24"/>
        <v>33.666666666666664</v>
      </c>
      <c r="AI13" s="2750">
        <f t="shared" si="34"/>
        <v>0.3333333333333357</v>
      </c>
      <c r="AJ13" s="17">
        <f t="shared" si="25"/>
        <v>1</v>
      </c>
      <c r="AK13" s="17">
        <f t="shared" si="26"/>
        <v>3</v>
      </c>
      <c r="AL13" s="2758" t="str">
        <f t="shared" si="27"/>
        <v xml:space="preserve">改善 </v>
      </c>
      <c r="AM13" s="27">
        <f>'6兵庫県CI先行個別指標'!Q361</f>
        <v>105.8</v>
      </c>
      <c r="AN13" s="2738">
        <f t="shared" si="28"/>
        <v>107.30000000000001</v>
      </c>
      <c r="AO13" s="2738">
        <f t="shared" si="29"/>
        <v>-0.96666666666665435</v>
      </c>
      <c r="AP13" s="17">
        <f t="shared" si="30"/>
        <v>-1</v>
      </c>
      <c r="AQ13" s="17">
        <f t="shared" si="31"/>
        <v>1</v>
      </c>
      <c r="AR13" s="2570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738">
        <f t="shared" si="0"/>
        <v>123.43333333333334</v>
      </c>
      <c r="E14" s="2738">
        <f t="shared" si="1"/>
        <v>0.26666666666666572</v>
      </c>
      <c r="F14" s="17">
        <f t="shared" si="2"/>
        <v>1</v>
      </c>
      <c r="G14" s="17">
        <f t="shared" si="3"/>
        <v>3</v>
      </c>
      <c r="H14" s="2758" t="str">
        <f t="shared" si="4"/>
        <v xml:space="preserve">改善 </v>
      </c>
      <c r="I14" s="27">
        <f>'6兵庫県CI先行個別指標'!L362</f>
        <v>80.099999999999994</v>
      </c>
      <c r="J14" s="2738">
        <f t="shared" si="5"/>
        <v>80.8</v>
      </c>
      <c r="K14" s="2750">
        <f t="shared" si="33"/>
        <v>0.13333333333332575</v>
      </c>
      <c r="L14" s="17">
        <f t="shared" si="6"/>
        <v>1</v>
      </c>
      <c r="M14" s="17">
        <f t="shared" si="7"/>
        <v>3</v>
      </c>
      <c r="N14" s="2758" t="str">
        <f t="shared" si="8"/>
        <v xml:space="preserve">改善 </v>
      </c>
      <c r="O14" s="27">
        <f>'6兵庫県CI先行個別指標'!M362</f>
        <v>2529</v>
      </c>
      <c r="P14" s="2738">
        <f t="shared" si="9"/>
        <v>2654.3333333333335</v>
      </c>
      <c r="Q14" s="2738">
        <f t="shared" si="10"/>
        <v>-26.666666666666515</v>
      </c>
      <c r="R14" s="17">
        <f t="shared" si="11"/>
        <v>-1</v>
      </c>
      <c r="S14" s="17">
        <f t="shared" si="12"/>
        <v>-1</v>
      </c>
      <c r="T14" s="2758" t="str">
        <f t="shared" si="13"/>
        <v xml:space="preserve"> ?</v>
      </c>
      <c r="U14" s="28">
        <f>'6兵庫県CI先行個別指標'!N362</f>
        <v>18650</v>
      </c>
      <c r="V14" s="2739">
        <f t="shared" si="14"/>
        <v>18263.333333333332</v>
      </c>
      <c r="W14" s="2740">
        <f t="shared" si="15"/>
        <v>50.666666666664241</v>
      </c>
      <c r="X14" s="17">
        <f t="shared" si="16"/>
        <v>1</v>
      </c>
      <c r="Y14" s="17">
        <f t="shared" si="17"/>
        <v>1</v>
      </c>
      <c r="Z14" s="2758" t="str">
        <f t="shared" si="18"/>
        <v xml:space="preserve"> ?</v>
      </c>
      <c r="AA14" s="28">
        <f>'6兵庫県CI先行個別指標'!O362</f>
        <v>11222</v>
      </c>
      <c r="AB14" s="2738">
        <f t="shared" si="19"/>
        <v>11165.333333333334</v>
      </c>
      <c r="AC14" s="2738">
        <f t="shared" si="20"/>
        <v>-91.66666666666606</v>
      </c>
      <c r="AD14" s="17">
        <f t="shared" si="21"/>
        <v>-1</v>
      </c>
      <c r="AE14" s="17">
        <f t="shared" si="22"/>
        <v>-3</v>
      </c>
      <c r="AF14" s="2758" t="str">
        <f t="shared" si="23"/>
        <v xml:space="preserve">悪化 </v>
      </c>
      <c r="AG14" s="28">
        <f>'6兵庫県CI先行個別指標'!P362</f>
        <v>31</v>
      </c>
      <c r="AH14" s="2738">
        <f t="shared" si="24"/>
        <v>30.666666666666668</v>
      </c>
      <c r="AI14" s="2750">
        <f t="shared" si="34"/>
        <v>2.9999999999999964</v>
      </c>
      <c r="AJ14" s="17">
        <f t="shared" si="25"/>
        <v>1</v>
      </c>
      <c r="AK14" s="17">
        <f t="shared" si="26"/>
        <v>3</v>
      </c>
      <c r="AL14" s="2758" t="str">
        <f t="shared" si="27"/>
        <v xml:space="preserve">改善 </v>
      </c>
      <c r="AM14" s="27">
        <f>'6兵庫県CI先行個別指標'!Q362</f>
        <v>103.8</v>
      </c>
      <c r="AN14" s="2738">
        <f t="shared" si="28"/>
        <v>105.76666666666667</v>
      </c>
      <c r="AO14" s="2738">
        <f t="shared" si="29"/>
        <v>-1.5333333333333456</v>
      </c>
      <c r="AP14" s="17">
        <f t="shared" si="30"/>
        <v>-1</v>
      </c>
      <c r="AQ14" s="17">
        <f t="shared" si="31"/>
        <v>-1</v>
      </c>
      <c r="AR14" s="2570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738">
        <f t="shared" si="0"/>
        <v>122.39999999999999</v>
      </c>
      <c r="E15" s="2738">
        <f t="shared" si="1"/>
        <v>-1.0333333333333456</v>
      </c>
      <c r="F15" s="17">
        <f t="shared" si="2"/>
        <v>-1</v>
      </c>
      <c r="G15" s="17">
        <f t="shared" si="3"/>
        <v>1</v>
      </c>
      <c r="H15" s="2758" t="str">
        <f t="shared" si="4"/>
        <v xml:space="preserve"> ?</v>
      </c>
      <c r="I15" s="27">
        <f>'6兵庫県CI先行個別指標'!L363</f>
        <v>88.3</v>
      </c>
      <c r="J15" s="2738">
        <f t="shared" si="5"/>
        <v>83.833333333333329</v>
      </c>
      <c r="K15" s="2750">
        <f t="shared" si="33"/>
        <v>-3.0333333333333314</v>
      </c>
      <c r="L15" s="17">
        <f t="shared" si="6"/>
        <v>-1</v>
      </c>
      <c r="M15" s="17">
        <f t="shared" si="7"/>
        <v>1</v>
      </c>
      <c r="N15" s="2758" t="str">
        <f t="shared" si="8"/>
        <v xml:space="preserve"> ?</v>
      </c>
      <c r="O15" s="27">
        <f>'6兵庫県CI先行個別指標'!M363</f>
        <v>2354</v>
      </c>
      <c r="P15" s="2738">
        <f t="shared" si="9"/>
        <v>2562.3333333333335</v>
      </c>
      <c r="Q15" s="2738">
        <f t="shared" si="10"/>
        <v>-92</v>
      </c>
      <c r="R15" s="17">
        <f t="shared" si="11"/>
        <v>-1</v>
      </c>
      <c r="S15" s="17">
        <f t="shared" si="12"/>
        <v>-1</v>
      </c>
      <c r="T15" s="2758" t="str">
        <f t="shared" si="13"/>
        <v xml:space="preserve"> ?</v>
      </c>
      <c r="U15" s="28">
        <f>'6兵庫県CI先行個別指標'!N363</f>
        <v>17649</v>
      </c>
      <c r="V15" s="2739">
        <f t="shared" si="14"/>
        <v>18115.333333333332</v>
      </c>
      <c r="W15" s="2740">
        <f t="shared" si="15"/>
        <v>-148</v>
      </c>
      <c r="X15" s="17">
        <f t="shared" si="16"/>
        <v>-1</v>
      </c>
      <c r="Y15" s="17">
        <f t="shared" si="17"/>
        <v>1</v>
      </c>
      <c r="Z15" s="2758" t="str">
        <f t="shared" si="18"/>
        <v xml:space="preserve"> ?</v>
      </c>
      <c r="AA15" s="28">
        <f>'6兵庫県CI先行個別指標'!O363</f>
        <v>11302</v>
      </c>
      <c r="AB15" s="2738">
        <f t="shared" si="19"/>
        <v>11244</v>
      </c>
      <c r="AC15" s="2738">
        <f t="shared" si="20"/>
        <v>78.66666666666606</v>
      </c>
      <c r="AD15" s="17">
        <f t="shared" si="21"/>
        <v>1</v>
      </c>
      <c r="AE15" s="17">
        <f t="shared" si="22"/>
        <v>-1</v>
      </c>
      <c r="AF15" s="2758" t="str">
        <f t="shared" si="23"/>
        <v xml:space="preserve"> ?</v>
      </c>
      <c r="AG15" s="28">
        <f>'6兵庫県CI先行個別指標'!P363</f>
        <v>22</v>
      </c>
      <c r="AH15" s="2738">
        <f t="shared" si="24"/>
        <v>28.666666666666668</v>
      </c>
      <c r="AI15" s="2750">
        <f t="shared" si="34"/>
        <v>2</v>
      </c>
      <c r="AJ15" s="17">
        <f t="shared" si="25"/>
        <v>1</v>
      </c>
      <c r="AK15" s="17">
        <f t="shared" si="26"/>
        <v>3</v>
      </c>
      <c r="AL15" s="2758" t="str">
        <f t="shared" si="27"/>
        <v xml:space="preserve">改善 </v>
      </c>
      <c r="AM15" s="27">
        <f>'6兵庫県CI先行個別指標'!Q363</f>
        <v>102.7</v>
      </c>
      <c r="AN15" s="2738">
        <f t="shared" si="28"/>
        <v>104.10000000000001</v>
      </c>
      <c r="AO15" s="2738">
        <f t="shared" si="29"/>
        <v>-1.6666666666666572</v>
      </c>
      <c r="AP15" s="17">
        <f t="shared" si="30"/>
        <v>-1</v>
      </c>
      <c r="AQ15" s="17">
        <f t="shared" si="31"/>
        <v>-3</v>
      </c>
      <c r="AR15" s="2570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738">
        <f t="shared" si="0"/>
        <v>122.63333333333333</v>
      </c>
      <c r="E16" s="2738">
        <f t="shared" si="1"/>
        <v>0.23333333333333428</v>
      </c>
      <c r="F16" s="17">
        <f t="shared" si="2"/>
        <v>1</v>
      </c>
      <c r="G16" s="17">
        <f t="shared" si="3"/>
        <v>1</v>
      </c>
      <c r="H16" s="2758" t="str">
        <f t="shared" si="4"/>
        <v xml:space="preserve"> ?</v>
      </c>
      <c r="I16" s="27">
        <f>'6兵庫県CI先行個別指標'!L364</f>
        <v>82.8</v>
      </c>
      <c r="J16" s="2738">
        <f t="shared" si="5"/>
        <v>83.733333333333334</v>
      </c>
      <c r="K16" s="2750">
        <f t="shared" si="33"/>
        <v>9.9999999999994316E-2</v>
      </c>
      <c r="L16" s="17">
        <f t="shared" si="6"/>
        <v>1</v>
      </c>
      <c r="M16" s="17">
        <f t="shared" si="7"/>
        <v>1</v>
      </c>
      <c r="N16" s="2758" t="str">
        <f t="shared" si="8"/>
        <v xml:space="preserve"> ?</v>
      </c>
      <c r="O16" s="27">
        <f>'6兵庫県CI先行個別指標'!M364</f>
        <v>2764</v>
      </c>
      <c r="P16" s="2738">
        <f t="shared" si="9"/>
        <v>2549</v>
      </c>
      <c r="Q16" s="2738">
        <f t="shared" si="10"/>
        <v>-13.333333333333485</v>
      </c>
      <c r="R16" s="17">
        <f t="shared" si="11"/>
        <v>-1</v>
      </c>
      <c r="S16" s="17">
        <f t="shared" si="12"/>
        <v>-3</v>
      </c>
      <c r="T16" s="2758" t="str">
        <f t="shared" si="13"/>
        <v xml:space="preserve">悪化 </v>
      </c>
      <c r="U16" s="28">
        <f>'6兵庫県CI先行個別指標'!N364</f>
        <v>18435</v>
      </c>
      <c r="V16" s="2739">
        <f t="shared" si="14"/>
        <v>18244.666666666668</v>
      </c>
      <c r="W16" s="2740">
        <f t="shared" si="15"/>
        <v>129.33333333333576</v>
      </c>
      <c r="X16" s="17">
        <f t="shared" si="16"/>
        <v>1</v>
      </c>
      <c r="Y16" s="17">
        <f t="shared" si="17"/>
        <v>1</v>
      </c>
      <c r="Z16" s="2758" t="str">
        <f t="shared" si="18"/>
        <v xml:space="preserve"> ?</v>
      </c>
      <c r="AA16" s="28">
        <f>'6兵庫県CI先行個別指標'!O364</f>
        <v>11266</v>
      </c>
      <c r="AB16" s="2738">
        <f t="shared" si="19"/>
        <v>11263.333333333334</v>
      </c>
      <c r="AC16" s="2738">
        <f t="shared" si="20"/>
        <v>19.33333333333394</v>
      </c>
      <c r="AD16" s="17">
        <f t="shared" si="21"/>
        <v>1</v>
      </c>
      <c r="AE16" s="17">
        <f t="shared" si="22"/>
        <v>1</v>
      </c>
      <c r="AF16" s="2758" t="str">
        <f t="shared" si="23"/>
        <v xml:space="preserve"> ?</v>
      </c>
      <c r="AG16" s="28">
        <f>'6兵庫県CI先行個別指標'!P364</f>
        <v>48</v>
      </c>
      <c r="AH16" s="2738">
        <f t="shared" si="24"/>
        <v>33.666666666666664</v>
      </c>
      <c r="AI16" s="2750">
        <f t="shared" si="34"/>
        <v>-4.9999999999999964</v>
      </c>
      <c r="AJ16" s="17">
        <f t="shared" si="25"/>
        <v>-1</v>
      </c>
      <c r="AK16" s="17">
        <f t="shared" si="26"/>
        <v>1</v>
      </c>
      <c r="AL16" s="2758" t="str">
        <f t="shared" si="27"/>
        <v xml:space="preserve"> ?</v>
      </c>
      <c r="AM16" s="27">
        <f>'6兵庫県CI先行個別指標'!Q364</f>
        <v>102.3</v>
      </c>
      <c r="AN16" s="2738">
        <f t="shared" si="28"/>
        <v>102.93333333333334</v>
      </c>
      <c r="AO16" s="2738">
        <f t="shared" si="29"/>
        <v>-1.1666666666666714</v>
      </c>
      <c r="AP16" s="17">
        <f t="shared" si="30"/>
        <v>-1</v>
      </c>
      <c r="AQ16" s="17">
        <f t="shared" si="31"/>
        <v>-3</v>
      </c>
      <c r="AR16" s="2570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738">
        <f t="shared" si="0"/>
        <v>121.8</v>
      </c>
      <c r="E17" s="2738">
        <f t="shared" si="1"/>
        <v>-0.8333333333333286</v>
      </c>
      <c r="F17" s="17">
        <f t="shared" si="2"/>
        <v>-1</v>
      </c>
      <c r="G17" s="17">
        <f t="shared" si="3"/>
        <v>-1</v>
      </c>
      <c r="H17" s="2758" t="str">
        <f t="shared" si="4"/>
        <v xml:space="preserve"> ?</v>
      </c>
      <c r="I17" s="27">
        <f>'6兵庫県CI先行個別指標'!L365</f>
        <v>86.2</v>
      </c>
      <c r="J17" s="2738">
        <f t="shared" si="5"/>
        <v>85.766666666666666</v>
      </c>
      <c r="K17" s="2750">
        <f t="shared" si="33"/>
        <v>-2.0333333333333314</v>
      </c>
      <c r="L17" s="17">
        <f t="shared" si="6"/>
        <v>-1</v>
      </c>
      <c r="M17" s="17">
        <f t="shared" si="7"/>
        <v>-1</v>
      </c>
      <c r="N17" s="2758" t="str">
        <f t="shared" si="8"/>
        <v xml:space="preserve"> ?</v>
      </c>
      <c r="O17" s="27">
        <f>'6兵庫県CI先行個別指標'!M365</f>
        <v>2704</v>
      </c>
      <c r="P17" s="2738">
        <f t="shared" si="9"/>
        <v>2607.3333333333335</v>
      </c>
      <c r="Q17" s="2738">
        <f t="shared" si="10"/>
        <v>58.333333333333485</v>
      </c>
      <c r="R17" s="17">
        <f t="shared" si="11"/>
        <v>1</v>
      </c>
      <c r="S17" s="17">
        <f t="shared" si="12"/>
        <v>-1</v>
      </c>
      <c r="T17" s="2758" t="str">
        <f t="shared" si="13"/>
        <v xml:space="preserve"> ?</v>
      </c>
      <c r="U17" s="28">
        <f>'6兵庫県CI先行個別指標'!N365</f>
        <v>18667</v>
      </c>
      <c r="V17" s="2739">
        <f t="shared" si="14"/>
        <v>18250.333333333332</v>
      </c>
      <c r="W17" s="2740">
        <f t="shared" si="15"/>
        <v>5.6666666666642413</v>
      </c>
      <c r="X17" s="17">
        <f t="shared" si="16"/>
        <v>1</v>
      </c>
      <c r="Y17" s="17">
        <f t="shared" si="17"/>
        <v>1</v>
      </c>
      <c r="Z17" s="2758" t="str">
        <f t="shared" si="18"/>
        <v xml:space="preserve"> ?</v>
      </c>
      <c r="AA17" s="28">
        <f>'6兵庫県CI先行個別指標'!O365</f>
        <v>11029</v>
      </c>
      <c r="AB17" s="2738">
        <f t="shared" si="19"/>
        <v>11199</v>
      </c>
      <c r="AC17" s="2738">
        <f t="shared" si="20"/>
        <v>-64.33333333333394</v>
      </c>
      <c r="AD17" s="17">
        <f t="shared" si="21"/>
        <v>-1</v>
      </c>
      <c r="AE17" s="17">
        <f t="shared" si="22"/>
        <v>1</v>
      </c>
      <c r="AF17" s="2758" t="str">
        <f t="shared" si="23"/>
        <v xml:space="preserve"> ?</v>
      </c>
      <c r="AG17" s="28">
        <f>'6兵庫県CI先行個別指標'!P365</f>
        <v>37</v>
      </c>
      <c r="AH17" s="2738">
        <f t="shared" si="24"/>
        <v>35.666666666666664</v>
      </c>
      <c r="AI17" s="2750">
        <f t="shared" si="34"/>
        <v>-2</v>
      </c>
      <c r="AJ17" s="17">
        <f t="shared" si="25"/>
        <v>-1</v>
      </c>
      <c r="AK17" s="17">
        <f t="shared" si="26"/>
        <v>-1</v>
      </c>
      <c r="AL17" s="2758" t="str">
        <f t="shared" si="27"/>
        <v xml:space="preserve"> ?</v>
      </c>
      <c r="AM17" s="27">
        <f>'6兵庫県CI先行個別指標'!Q365</f>
        <v>100.4</v>
      </c>
      <c r="AN17" s="2738">
        <f t="shared" si="28"/>
        <v>101.8</v>
      </c>
      <c r="AO17" s="2738">
        <f t="shared" si="29"/>
        <v>-1.13333333333334</v>
      </c>
      <c r="AP17" s="17">
        <f t="shared" si="30"/>
        <v>-1</v>
      </c>
      <c r="AQ17" s="17">
        <f t="shared" si="31"/>
        <v>-3</v>
      </c>
      <c r="AR17" s="2570" t="str">
        <f t="shared" si="32"/>
        <v xml:space="preserve">悪化 </v>
      </c>
    </row>
    <row r="18" spans="1:44">
      <c r="A18" s="113"/>
      <c r="B18" s="2744" t="s">
        <v>14</v>
      </c>
      <c r="C18" s="29">
        <f>'6兵庫県CI先行個別指標'!K366</f>
        <v>122.4</v>
      </c>
      <c r="D18" s="2741">
        <f t="shared" si="0"/>
        <v>121.83333333333333</v>
      </c>
      <c r="E18" s="2741">
        <f t="shared" si="1"/>
        <v>3.3333333333331439E-2</v>
      </c>
      <c r="F18" s="402">
        <f t="shared" si="2"/>
        <v>1</v>
      </c>
      <c r="G18" s="402">
        <f t="shared" si="3"/>
        <v>1</v>
      </c>
      <c r="H18" s="2759" t="str">
        <f t="shared" si="4"/>
        <v xml:space="preserve"> ?</v>
      </c>
      <c r="I18" s="29">
        <f>'6兵庫県CI先行個別指標'!L366</f>
        <v>88.2</v>
      </c>
      <c r="J18" s="2741">
        <f t="shared" si="5"/>
        <v>85.733333333333334</v>
      </c>
      <c r="K18" s="2751">
        <f t="shared" si="33"/>
        <v>3.3333333333331439E-2</v>
      </c>
      <c r="L18" s="402">
        <f t="shared" si="6"/>
        <v>1</v>
      </c>
      <c r="M18" s="402">
        <f t="shared" si="7"/>
        <v>1</v>
      </c>
      <c r="N18" s="2759" t="str">
        <f t="shared" si="8"/>
        <v xml:space="preserve"> ?</v>
      </c>
      <c r="O18" s="29">
        <f>'6兵庫県CI先行個別指標'!M366</f>
        <v>2690</v>
      </c>
      <c r="P18" s="2741">
        <f t="shared" si="9"/>
        <v>2719.3333333333335</v>
      </c>
      <c r="Q18" s="2741">
        <f t="shared" si="10"/>
        <v>112</v>
      </c>
      <c r="R18" s="402">
        <f t="shared" si="11"/>
        <v>1</v>
      </c>
      <c r="S18" s="402">
        <f t="shared" si="12"/>
        <v>1</v>
      </c>
      <c r="T18" s="2759" t="str">
        <f t="shared" si="13"/>
        <v xml:space="preserve"> ?</v>
      </c>
      <c r="U18" s="30">
        <f>'6兵庫県CI先行個別指標'!N366</f>
        <v>17701</v>
      </c>
      <c r="V18" s="2742">
        <f t="shared" si="14"/>
        <v>18267.666666666668</v>
      </c>
      <c r="W18" s="2743">
        <f t="shared" si="15"/>
        <v>17.333333333335759</v>
      </c>
      <c r="X18" s="402">
        <f t="shared" si="16"/>
        <v>1</v>
      </c>
      <c r="Y18" s="402">
        <f t="shared" si="17"/>
        <v>3</v>
      </c>
      <c r="Z18" s="2759" t="str">
        <f t="shared" si="18"/>
        <v xml:space="preserve">改善 </v>
      </c>
      <c r="AA18" s="30">
        <f>'6兵庫県CI先行個別指標'!O366</f>
        <v>10772</v>
      </c>
      <c r="AB18" s="2741">
        <f t="shared" si="19"/>
        <v>11022.333333333334</v>
      </c>
      <c r="AC18" s="2741">
        <f t="shared" si="20"/>
        <v>-176.66666666666606</v>
      </c>
      <c r="AD18" s="402">
        <f t="shared" si="21"/>
        <v>-1</v>
      </c>
      <c r="AE18" s="402">
        <f t="shared" si="22"/>
        <v>-1</v>
      </c>
      <c r="AF18" s="2759" t="str">
        <f t="shared" si="23"/>
        <v xml:space="preserve"> ?</v>
      </c>
      <c r="AG18" s="30">
        <f>'6兵庫県CI先行個別指標'!P366</f>
        <v>26</v>
      </c>
      <c r="AH18" s="2741">
        <f t="shared" si="24"/>
        <v>37</v>
      </c>
      <c r="AI18" s="2751">
        <f t="shared" si="34"/>
        <v>-1.3333333333333357</v>
      </c>
      <c r="AJ18" s="402">
        <f t="shared" si="25"/>
        <v>-1</v>
      </c>
      <c r="AK18" s="402">
        <f t="shared" si="26"/>
        <v>-3</v>
      </c>
      <c r="AL18" s="2759" t="str">
        <f t="shared" si="27"/>
        <v xml:space="preserve">悪化 </v>
      </c>
      <c r="AM18" s="29">
        <f>'6兵庫県CI先行個別指標'!Q366</f>
        <v>97.9</v>
      </c>
      <c r="AN18" s="2741">
        <f t="shared" si="28"/>
        <v>100.2</v>
      </c>
      <c r="AO18" s="2741">
        <f t="shared" si="29"/>
        <v>-1.5999999999999943</v>
      </c>
      <c r="AP18" s="402">
        <f t="shared" si="30"/>
        <v>-1</v>
      </c>
      <c r="AQ18" s="402">
        <f t="shared" si="31"/>
        <v>-3</v>
      </c>
      <c r="AR18" s="2754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720">
        <f t="shared" si="0"/>
        <v>120.43333333333334</v>
      </c>
      <c r="E19" s="2720">
        <f t="shared" si="1"/>
        <v>-1.3999999999999915</v>
      </c>
      <c r="F19" s="17">
        <f t="shared" si="2"/>
        <v>-1</v>
      </c>
      <c r="G19" s="17">
        <f t="shared" si="3"/>
        <v>-1</v>
      </c>
      <c r="H19" s="2758" t="str">
        <f t="shared" si="4"/>
        <v xml:space="preserve"> ?</v>
      </c>
      <c r="I19" s="27">
        <f>'6兵庫県CI先行個別指標'!L367</f>
        <v>91.7</v>
      </c>
      <c r="J19" s="2720">
        <f t="shared" si="5"/>
        <v>88.7</v>
      </c>
      <c r="K19" s="2750">
        <f t="shared" si="33"/>
        <v>-2.9666666666666686</v>
      </c>
      <c r="L19" s="17">
        <f t="shared" si="6"/>
        <v>-1</v>
      </c>
      <c r="M19" s="17">
        <f t="shared" si="7"/>
        <v>-1</v>
      </c>
      <c r="N19" s="2758" t="str">
        <f t="shared" si="8"/>
        <v xml:space="preserve"> ?</v>
      </c>
      <c r="O19" s="27">
        <f>'6兵庫県CI先行個別指標'!M367</f>
        <v>2833</v>
      </c>
      <c r="P19" s="2720">
        <f t="shared" si="9"/>
        <v>2742.3333333333335</v>
      </c>
      <c r="Q19" s="2720">
        <f t="shared" si="10"/>
        <v>23</v>
      </c>
      <c r="R19" s="17">
        <f t="shared" si="11"/>
        <v>1</v>
      </c>
      <c r="S19" s="17">
        <f t="shared" si="12"/>
        <v>3</v>
      </c>
      <c r="T19" s="2758" t="str">
        <f t="shared" si="13"/>
        <v xml:space="preserve">改善 </v>
      </c>
      <c r="U19" s="28">
        <f>'6兵庫県CI先行個別指標'!N367</f>
        <v>18106</v>
      </c>
      <c r="V19" s="2729">
        <f t="shared" si="14"/>
        <v>18158</v>
      </c>
      <c r="W19" s="2726">
        <f t="shared" si="15"/>
        <v>-109.66666666666788</v>
      </c>
      <c r="X19" s="17">
        <f t="shared" si="16"/>
        <v>-1</v>
      </c>
      <c r="Y19" s="17">
        <f t="shared" si="17"/>
        <v>1</v>
      </c>
      <c r="Z19" s="2758" t="str">
        <f t="shared" si="18"/>
        <v xml:space="preserve"> ?</v>
      </c>
      <c r="AA19" s="28">
        <f>'6兵庫県CI先行個別指標'!O367</f>
        <v>11139</v>
      </c>
      <c r="AB19" s="2720">
        <f t="shared" si="19"/>
        <v>10980</v>
      </c>
      <c r="AC19" s="2720">
        <f t="shared" si="20"/>
        <v>-42.33333333333394</v>
      </c>
      <c r="AD19" s="17">
        <f t="shared" si="21"/>
        <v>-1</v>
      </c>
      <c r="AE19" s="17">
        <f t="shared" si="22"/>
        <v>-3</v>
      </c>
      <c r="AF19" s="2758" t="str">
        <f t="shared" si="23"/>
        <v xml:space="preserve">悪化 </v>
      </c>
      <c r="AG19" s="28">
        <f>'6兵庫県CI先行個別指標'!P367</f>
        <v>58</v>
      </c>
      <c r="AH19" s="2720">
        <f t="shared" si="24"/>
        <v>40.333333333333336</v>
      </c>
      <c r="AI19" s="2750">
        <f t="shared" si="34"/>
        <v>-3.3333333333333357</v>
      </c>
      <c r="AJ19" s="17">
        <f t="shared" si="25"/>
        <v>-1</v>
      </c>
      <c r="AK19" s="17">
        <f t="shared" si="26"/>
        <v>-3</v>
      </c>
      <c r="AL19" s="2758" t="str">
        <f t="shared" si="27"/>
        <v xml:space="preserve">悪化 </v>
      </c>
      <c r="AM19" s="27">
        <f>'6兵庫県CI先行個別指標'!Q367</f>
        <v>97.4</v>
      </c>
      <c r="AN19" s="2720">
        <f t="shared" si="28"/>
        <v>98.566666666666677</v>
      </c>
      <c r="AO19" s="2720">
        <f t="shared" si="29"/>
        <v>-1.6333333333333258</v>
      </c>
      <c r="AP19" s="17">
        <f t="shared" si="30"/>
        <v>-1</v>
      </c>
      <c r="AQ19" s="17">
        <f t="shared" si="31"/>
        <v>-3</v>
      </c>
      <c r="AR19" s="2570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720">
        <f t="shared" si="0"/>
        <v>119.96666666666668</v>
      </c>
      <c r="E20" s="2720">
        <f t="shared" si="1"/>
        <v>-0.46666666666665435</v>
      </c>
      <c r="F20" s="17">
        <f t="shared" si="2"/>
        <v>-1</v>
      </c>
      <c r="G20" s="17">
        <f t="shared" si="3"/>
        <v>-1</v>
      </c>
      <c r="H20" s="2758" t="str">
        <f t="shared" si="4"/>
        <v xml:space="preserve"> ?</v>
      </c>
      <c r="I20" s="27">
        <f>'6兵庫県CI先行個別指標'!L368</f>
        <v>90.3</v>
      </c>
      <c r="J20" s="2720">
        <f t="shared" si="5"/>
        <v>90.066666666666663</v>
      </c>
      <c r="K20" s="2750">
        <f t="shared" si="33"/>
        <v>-1.36666666666666</v>
      </c>
      <c r="L20" s="17">
        <f t="shared" si="6"/>
        <v>-1</v>
      </c>
      <c r="M20" s="17">
        <f t="shared" si="7"/>
        <v>-1</v>
      </c>
      <c r="N20" s="2758" t="str">
        <f t="shared" si="8"/>
        <v xml:space="preserve"> ?</v>
      </c>
      <c r="O20" s="27">
        <f>'6兵庫県CI先行個別指標'!M368</f>
        <v>2899</v>
      </c>
      <c r="P20" s="2720">
        <f t="shared" si="9"/>
        <v>2807.3333333333335</v>
      </c>
      <c r="Q20" s="2720">
        <f t="shared" si="10"/>
        <v>65</v>
      </c>
      <c r="R20" s="17">
        <f t="shared" si="11"/>
        <v>1</v>
      </c>
      <c r="S20" s="17">
        <f t="shared" si="12"/>
        <v>3</v>
      </c>
      <c r="T20" s="2758" t="str">
        <f t="shared" si="13"/>
        <v xml:space="preserve">改善 </v>
      </c>
      <c r="U20" s="28">
        <f>'6兵庫県CI先行個別指標'!N368</f>
        <v>18529</v>
      </c>
      <c r="V20" s="2729">
        <f t="shared" si="14"/>
        <v>18112</v>
      </c>
      <c r="W20" s="2726">
        <f t="shared" si="15"/>
        <v>-46</v>
      </c>
      <c r="X20" s="17">
        <f t="shared" si="16"/>
        <v>-1</v>
      </c>
      <c r="Y20" s="17">
        <f t="shared" si="17"/>
        <v>-1</v>
      </c>
      <c r="Z20" s="2758" t="str">
        <f t="shared" si="18"/>
        <v xml:space="preserve"> ?</v>
      </c>
      <c r="AA20" s="28">
        <f>'6兵庫県CI先行個別指標'!O368</f>
        <v>11009</v>
      </c>
      <c r="AB20" s="2720">
        <f t="shared" si="19"/>
        <v>10973.333333333334</v>
      </c>
      <c r="AC20" s="2720">
        <f t="shared" si="20"/>
        <v>-6.6666666666660603</v>
      </c>
      <c r="AD20" s="17">
        <f t="shared" si="21"/>
        <v>-1</v>
      </c>
      <c r="AE20" s="17">
        <f t="shared" si="22"/>
        <v>-3</v>
      </c>
      <c r="AF20" s="2758" t="str">
        <f t="shared" si="23"/>
        <v xml:space="preserve">悪化 </v>
      </c>
      <c r="AG20" s="28">
        <f>'6兵庫県CI先行個別指標'!P368</f>
        <v>30</v>
      </c>
      <c r="AH20" s="2720">
        <f t="shared" si="24"/>
        <v>38</v>
      </c>
      <c r="AI20" s="2750">
        <f t="shared" si="34"/>
        <v>2.3333333333333357</v>
      </c>
      <c r="AJ20" s="17">
        <f t="shared" si="25"/>
        <v>1</v>
      </c>
      <c r="AK20" s="17">
        <f t="shared" si="26"/>
        <v>-1</v>
      </c>
      <c r="AL20" s="2758" t="str">
        <f t="shared" si="27"/>
        <v xml:space="preserve"> ?</v>
      </c>
      <c r="AM20" s="27">
        <f>'6兵庫県CI先行個別指標'!Q368</f>
        <v>98.2</v>
      </c>
      <c r="AN20" s="2720">
        <f t="shared" si="28"/>
        <v>97.833333333333329</v>
      </c>
      <c r="AO20" s="2720">
        <f t="shared" si="29"/>
        <v>-0.73333333333334849</v>
      </c>
      <c r="AP20" s="17">
        <f t="shared" si="30"/>
        <v>-1</v>
      </c>
      <c r="AQ20" s="17">
        <f t="shared" si="31"/>
        <v>-3</v>
      </c>
      <c r="AR20" s="2570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720">
        <f t="shared" si="0"/>
        <v>117.13333333333333</v>
      </c>
      <c r="E21" s="2720">
        <f t="shared" si="1"/>
        <v>-2.833333333333357</v>
      </c>
      <c r="F21" s="17">
        <f t="shared" si="2"/>
        <v>-1</v>
      </c>
      <c r="G21" s="17">
        <f t="shared" si="3"/>
        <v>-3</v>
      </c>
      <c r="H21" s="2758" t="str">
        <f t="shared" si="4"/>
        <v xml:space="preserve">悪化 </v>
      </c>
      <c r="I21" s="27">
        <f>'6兵庫県CI先行個別指標'!L369</f>
        <v>96.4</v>
      </c>
      <c r="J21" s="2720">
        <f t="shared" si="5"/>
        <v>92.8</v>
      </c>
      <c r="K21" s="2750">
        <f t="shared" si="33"/>
        <v>-2.7333333333333343</v>
      </c>
      <c r="L21" s="17">
        <f t="shared" si="6"/>
        <v>-1</v>
      </c>
      <c r="M21" s="17">
        <f t="shared" si="7"/>
        <v>-3</v>
      </c>
      <c r="N21" s="2758" t="str">
        <f t="shared" si="8"/>
        <v xml:space="preserve">悪化 </v>
      </c>
      <c r="O21" s="27">
        <f>'6兵庫県CI先行個別指標'!M369</f>
        <v>2601</v>
      </c>
      <c r="P21" s="2720">
        <f t="shared" si="9"/>
        <v>2777.6666666666665</v>
      </c>
      <c r="Q21" s="2720">
        <f t="shared" si="10"/>
        <v>-29.66666666666697</v>
      </c>
      <c r="R21" s="17">
        <f t="shared" si="11"/>
        <v>-1</v>
      </c>
      <c r="S21" s="17">
        <f t="shared" si="12"/>
        <v>1</v>
      </c>
      <c r="T21" s="2758" t="str">
        <f t="shared" si="13"/>
        <v xml:space="preserve"> ?</v>
      </c>
      <c r="U21" s="28">
        <f>'6兵庫県CI先行個別指標'!N369</f>
        <v>17400</v>
      </c>
      <c r="V21" s="2729">
        <f t="shared" si="14"/>
        <v>18011.666666666668</v>
      </c>
      <c r="W21" s="2726">
        <f t="shared" si="15"/>
        <v>-100.33333333333212</v>
      </c>
      <c r="X21" s="17">
        <f t="shared" si="16"/>
        <v>-1</v>
      </c>
      <c r="Y21" s="17">
        <f t="shared" si="17"/>
        <v>-3</v>
      </c>
      <c r="Z21" s="2758" t="str">
        <f t="shared" si="18"/>
        <v xml:space="preserve">悪化 </v>
      </c>
      <c r="AA21" s="28">
        <f>'6兵庫県CI先行個別指標'!O369</f>
        <v>11052</v>
      </c>
      <c r="AB21" s="2720">
        <f t="shared" si="19"/>
        <v>11066.666666666666</v>
      </c>
      <c r="AC21" s="2720">
        <f t="shared" si="20"/>
        <v>93.333333333332121</v>
      </c>
      <c r="AD21" s="17">
        <f t="shared" si="21"/>
        <v>1</v>
      </c>
      <c r="AE21" s="17">
        <f t="shared" si="22"/>
        <v>-1</v>
      </c>
      <c r="AF21" s="2758" t="str">
        <f t="shared" si="23"/>
        <v xml:space="preserve"> ?</v>
      </c>
      <c r="AG21" s="28">
        <f>'6兵庫県CI先行個別指標'!P369</f>
        <v>45</v>
      </c>
      <c r="AH21" s="2720">
        <f t="shared" si="24"/>
        <v>44.333333333333336</v>
      </c>
      <c r="AI21" s="2750">
        <f t="shared" si="34"/>
        <v>-6.3333333333333357</v>
      </c>
      <c r="AJ21" s="17">
        <f t="shared" si="25"/>
        <v>-1</v>
      </c>
      <c r="AK21" s="17">
        <f t="shared" si="26"/>
        <v>-1</v>
      </c>
      <c r="AL21" s="2758" t="str">
        <f t="shared" si="27"/>
        <v xml:space="preserve"> ?</v>
      </c>
      <c r="AM21" s="27">
        <f>'6兵庫県CI先行個別指標'!Q369</f>
        <v>99.6</v>
      </c>
      <c r="AN21" s="2720">
        <f t="shared" si="28"/>
        <v>98.40000000000002</v>
      </c>
      <c r="AO21" s="2720">
        <f t="shared" si="29"/>
        <v>0.5666666666666913</v>
      </c>
      <c r="AP21" s="17">
        <f t="shared" si="30"/>
        <v>1</v>
      </c>
      <c r="AQ21" s="17">
        <f t="shared" si="31"/>
        <v>-1</v>
      </c>
      <c r="AR21" s="2570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720">
        <f t="shared" si="0"/>
        <v>116.63333333333333</v>
      </c>
      <c r="E22" s="2720">
        <f t="shared" si="1"/>
        <v>-0.5</v>
      </c>
      <c r="F22" s="17">
        <f t="shared" si="2"/>
        <v>-1</v>
      </c>
      <c r="G22" s="17">
        <f t="shared" si="3"/>
        <v>-3</v>
      </c>
      <c r="H22" s="2758" t="str">
        <f t="shared" si="4"/>
        <v xml:space="preserve">悪化 </v>
      </c>
      <c r="I22" s="27">
        <f>'6兵庫県CI先行個別指標'!L370</f>
        <v>90.4</v>
      </c>
      <c r="J22" s="2720">
        <f t="shared" si="5"/>
        <v>92.366666666666674</v>
      </c>
      <c r="K22" s="2750">
        <f t="shared" si="33"/>
        <v>0.43333333333332291</v>
      </c>
      <c r="L22" s="17">
        <f t="shared" si="6"/>
        <v>1</v>
      </c>
      <c r="M22" s="17">
        <f t="shared" si="7"/>
        <v>-1</v>
      </c>
      <c r="N22" s="2758" t="str">
        <f t="shared" si="8"/>
        <v xml:space="preserve"> ?</v>
      </c>
      <c r="O22" s="27">
        <f>'6兵庫県CI先行個別指標'!M370</f>
        <v>2899</v>
      </c>
      <c r="P22" s="2720">
        <f t="shared" si="9"/>
        <v>2799.6666666666665</v>
      </c>
      <c r="Q22" s="2720">
        <f t="shared" si="10"/>
        <v>22</v>
      </c>
      <c r="R22" s="17">
        <f t="shared" si="11"/>
        <v>1</v>
      </c>
      <c r="S22" s="17">
        <f t="shared" si="12"/>
        <v>1</v>
      </c>
      <c r="T22" s="2758" t="str">
        <f t="shared" si="13"/>
        <v xml:space="preserve"> ?</v>
      </c>
      <c r="U22" s="28">
        <f>'6兵庫県CI先行個別指標'!N370</f>
        <v>17817</v>
      </c>
      <c r="V22" s="2729">
        <f t="shared" si="14"/>
        <v>17915.333333333332</v>
      </c>
      <c r="W22" s="2726">
        <f t="shared" si="15"/>
        <v>-96.333333333335759</v>
      </c>
      <c r="X22" s="17">
        <f t="shared" si="16"/>
        <v>-1</v>
      </c>
      <c r="Y22" s="17">
        <f t="shared" si="17"/>
        <v>-3</v>
      </c>
      <c r="Z22" s="2758" t="str">
        <f t="shared" si="18"/>
        <v xml:space="preserve">悪化 </v>
      </c>
      <c r="AA22" s="28">
        <f>'6兵庫県CI先行個別指標'!O370</f>
        <v>11218</v>
      </c>
      <c r="AB22" s="2720">
        <f t="shared" si="19"/>
        <v>11093</v>
      </c>
      <c r="AC22" s="2720">
        <f t="shared" si="20"/>
        <v>26.33333333333394</v>
      </c>
      <c r="AD22" s="17">
        <f t="shared" si="21"/>
        <v>1</v>
      </c>
      <c r="AE22" s="17">
        <f t="shared" si="22"/>
        <v>1</v>
      </c>
      <c r="AF22" s="2758" t="str">
        <f t="shared" si="23"/>
        <v xml:space="preserve"> ?</v>
      </c>
      <c r="AG22" s="28">
        <f>'6兵庫県CI先行個別指標'!P370</f>
        <v>39</v>
      </c>
      <c r="AH22" s="2720">
        <f t="shared" si="24"/>
        <v>38</v>
      </c>
      <c r="AI22" s="2750">
        <f t="shared" si="34"/>
        <v>6.3333333333333357</v>
      </c>
      <c r="AJ22" s="17">
        <f t="shared" si="25"/>
        <v>1</v>
      </c>
      <c r="AK22" s="17">
        <f t="shared" si="26"/>
        <v>1</v>
      </c>
      <c r="AL22" s="2758" t="str">
        <f t="shared" si="27"/>
        <v xml:space="preserve"> ?</v>
      </c>
      <c r="AM22" s="27">
        <f>'6兵庫県CI先行個別指標'!Q370</f>
        <v>98.4</v>
      </c>
      <c r="AN22" s="2720">
        <f t="shared" si="28"/>
        <v>98.733333333333348</v>
      </c>
      <c r="AO22" s="2720">
        <f t="shared" si="29"/>
        <v>0.3333333333333286</v>
      </c>
      <c r="AP22" s="17">
        <f t="shared" si="30"/>
        <v>1</v>
      </c>
      <c r="AQ22" s="17">
        <f t="shared" si="31"/>
        <v>1</v>
      </c>
      <c r="AR22" s="2570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720">
        <f t="shared" si="0"/>
        <v>115.40000000000002</v>
      </c>
      <c r="E23" s="2720">
        <f t="shared" si="1"/>
        <v>-1.2333333333333059</v>
      </c>
      <c r="F23" s="17">
        <f t="shared" si="2"/>
        <v>-1</v>
      </c>
      <c r="G23" s="17">
        <f t="shared" si="3"/>
        <v>-3</v>
      </c>
      <c r="H23" s="2758" t="str">
        <f t="shared" si="4"/>
        <v xml:space="preserve">悪化 </v>
      </c>
      <c r="I23" s="27">
        <f>'6兵庫県CI先行個別指標'!L371</f>
        <v>90.9</v>
      </c>
      <c r="J23" s="2720">
        <f t="shared" si="5"/>
        <v>92.566666666666677</v>
      </c>
      <c r="K23" s="2750">
        <f t="shared" si="33"/>
        <v>-0.20000000000000284</v>
      </c>
      <c r="L23" s="17">
        <f t="shared" si="6"/>
        <v>-1</v>
      </c>
      <c r="M23" s="17">
        <f t="shared" si="7"/>
        <v>-1</v>
      </c>
      <c r="N23" s="2758" t="str">
        <f t="shared" si="8"/>
        <v xml:space="preserve"> ?</v>
      </c>
      <c r="O23" s="27">
        <f>'6兵庫県CI先行個別指標'!M371</f>
        <v>2064</v>
      </c>
      <c r="P23" s="2720">
        <f t="shared" si="9"/>
        <v>2521.3333333333335</v>
      </c>
      <c r="Q23" s="2720">
        <f t="shared" si="10"/>
        <v>-278.33333333333303</v>
      </c>
      <c r="R23" s="17">
        <f t="shared" si="11"/>
        <v>-1</v>
      </c>
      <c r="S23" s="17">
        <f t="shared" si="12"/>
        <v>-1</v>
      </c>
      <c r="T23" s="2758" t="str">
        <f t="shared" si="13"/>
        <v xml:space="preserve"> ?</v>
      </c>
      <c r="U23" s="28">
        <f>'6兵庫県CI先行個別指標'!N371</f>
        <v>18518</v>
      </c>
      <c r="V23" s="2729">
        <f t="shared" si="14"/>
        <v>17911.666666666668</v>
      </c>
      <c r="W23" s="2726">
        <f t="shared" si="15"/>
        <v>-3.6666666666642413</v>
      </c>
      <c r="X23" s="17">
        <f t="shared" si="16"/>
        <v>-1</v>
      </c>
      <c r="Y23" s="17">
        <f t="shared" si="17"/>
        <v>-3</v>
      </c>
      <c r="Z23" s="2758" t="str">
        <f t="shared" si="18"/>
        <v xml:space="preserve">悪化 </v>
      </c>
      <c r="AA23" s="28">
        <f>'6兵庫県CI先行個別指標'!O371</f>
        <v>12342</v>
      </c>
      <c r="AB23" s="2720">
        <f t="shared" si="19"/>
        <v>11537.333333333334</v>
      </c>
      <c r="AC23" s="2720">
        <f t="shared" si="20"/>
        <v>444.33333333333394</v>
      </c>
      <c r="AD23" s="17">
        <f t="shared" si="21"/>
        <v>1</v>
      </c>
      <c r="AE23" s="17">
        <f t="shared" si="22"/>
        <v>3</v>
      </c>
      <c r="AF23" s="2758" t="str">
        <f t="shared" si="23"/>
        <v xml:space="preserve">改善 </v>
      </c>
      <c r="AG23" s="28">
        <f>'6兵庫県CI先行個別指標'!P371</f>
        <v>35</v>
      </c>
      <c r="AH23" s="2720">
        <f t="shared" si="24"/>
        <v>39.666666666666664</v>
      </c>
      <c r="AI23" s="2750">
        <f t="shared" si="34"/>
        <v>-1.6666666666666643</v>
      </c>
      <c r="AJ23" s="17">
        <f t="shared" si="25"/>
        <v>-1</v>
      </c>
      <c r="AK23" s="17">
        <f t="shared" si="26"/>
        <v>-1</v>
      </c>
      <c r="AL23" s="2758" t="str">
        <f t="shared" si="27"/>
        <v xml:space="preserve"> ?</v>
      </c>
      <c r="AM23" s="27">
        <f>'6兵庫県CI先行個別指標'!Q371</f>
        <v>97.5</v>
      </c>
      <c r="AN23" s="2720">
        <f t="shared" si="28"/>
        <v>98.5</v>
      </c>
      <c r="AO23" s="2720">
        <f t="shared" si="29"/>
        <v>-0.23333333333334849</v>
      </c>
      <c r="AP23" s="17">
        <f t="shared" si="30"/>
        <v>-1</v>
      </c>
      <c r="AQ23" s="17">
        <f t="shared" si="31"/>
        <v>1</v>
      </c>
      <c r="AR23" s="2570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720">
        <f t="shared" si="0"/>
        <v>116.3</v>
      </c>
      <c r="E24" s="2720">
        <f t="shared" si="1"/>
        <v>0.89999999999997726</v>
      </c>
      <c r="F24" s="17">
        <f t="shared" si="2"/>
        <v>1</v>
      </c>
      <c r="G24" s="17">
        <f t="shared" si="3"/>
        <v>-1</v>
      </c>
      <c r="H24" s="2758" t="str">
        <f t="shared" si="4"/>
        <v xml:space="preserve"> ?</v>
      </c>
      <c r="I24" s="27">
        <f>'6兵庫県CI先行個別指標'!L372</f>
        <v>99.4</v>
      </c>
      <c r="J24" s="2720">
        <f t="shared" si="5"/>
        <v>93.566666666666677</v>
      </c>
      <c r="K24" s="2750">
        <f t="shared" si="33"/>
        <v>-1</v>
      </c>
      <c r="L24" s="17">
        <f t="shared" si="6"/>
        <v>-1</v>
      </c>
      <c r="M24" s="17">
        <f t="shared" si="7"/>
        <v>-1</v>
      </c>
      <c r="N24" s="2758" t="str">
        <f t="shared" si="8"/>
        <v xml:space="preserve"> ?</v>
      </c>
      <c r="O24" s="27">
        <f>'6兵庫県CI先行個別指標'!M372</f>
        <v>2781</v>
      </c>
      <c r="P24" s="2720">
        <f t="shared" si="9"/>
        <v>2581.3333333333335</v>
      </c>
      <c r="Q24" s="2720">
        <f t="shared" si="10"/>
        <v>60</v>
      </c>
      <c r="R24" s="17">
        <f t="shared" si="11"/>
        <v>1</v>
      </c>
      <c r="S24" s="17">
        <f t="shared" si="12"/>
        <v>1</v>
      </c>
      <c r="T24" s="2758" t="str">
        <f t="shared" si="13"/>
        <v xml:space="preserve"> ?</v>
      </c>
      <c r="U24" s="28">
        <f>'6兵庫県CI先行個別指標'!N372</f>
        <v>17812</v>
      </c>
      <c r="V24" s="2729">
        <f t="shared" si="14"/>
        <v>18049</v>
      </c>
      <c r="W24" s="2726">
        <f t="shared" si="15"/>
        <v>137.33333333333212</v>
      </c>
      <c r="X24" s="17">
        <f t="shared" si="16"/>
        <v>1</v>
      </c>
      <c r="Y24" s="17">
        <f t="shared" si="17"/>
        <v>-1</v>
      </c>
      <c r="Z24" s="2758" t="str">
        <f t="shared" si="18"/>
        <v xml:space="preserve"> ?</v>
      </c>
      <c r="AA24" s="28">
        <f>'6兵庫県CI先行個別指標'!O372</f>
        <v>12413</v>
      </c>
      <c r="AB24" s="2720">
        <f t="shared" si="19"/>
        <v>11991</v>
      </c>
      <c r="AC24" s="2720">
        <f t="shared" si="20"/>
        <v>453.66666666666606</v>
      </c>
      <c r="AD24" s="17">
        <f t="shared" si="21"/>
        <v>1</v>
      </c>
      <c r="AE24" s="17">
        <f t="shared" si="22"/>
        <v>3</v>
      </c>
      <c r="AF24" s="2758" t="str">
        <f t="shared" si="23"/>
        <v xml:space="preserve">改善 </v>
      </c>
      <c r="AG24" s="28">
        <f>'6兵庫県CI先行個別指標'!P372</f>
        <v>42</v>
      </c>
      <c r="AH24" s="2720">
        <f t="shared" si="24"/>
        <v>38.666666666666664</v>
      </c>
      <c r="AI24" s="2750">
        <f t="shared" si="34"/>
        <v>1</v>
      </c>
      <c r="AJ24" s="17">
        <f t="shared" si="25"/>
        <v>1</v>
      </c>
      <c r="AK24" s="17">
        <f t="shared" si="26"/>
        <v>1</v>
      </c>
      <c r="AL24" s="2758" t="str">
        <f t="shared" si="27"/>
        <v xml:space="preserve"> ?</v>
      </c>
      <c r="AM24" s="27">
        <f>'6兵庫県CI先行個別指標'!Q372</f>
        <v>97.6</v>
      </c>
      <c r="AN24" s="2720">
        <f t="shared" si="28"/>
        <v>97.833333333333329</v>
      </c>
      <c r="AO24" s="2720">
        <f t="shared" si="29"/>
        <v>-0.6666666666666714</v>
      </c>
      <c r="AP24" s="17">
        <f t="shared" si="30"/>
        <v>-1</v>
      </c>
      <c r="AQ24" s="17">
        <f t="shared" si="31"/>
        <v>-1</v>
      </c>
      <c r="AR24" s="2570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720">
        <f t="shared" si="0"/>
        <v>117.56666666666666</v>
      </c>
      <c r="E25" s="2720">
        <f t="shared" si="1"/>
        <v>1.2666666666666657</v>
      </c>
      <c r="F25" s="17">
        <f t="shared" si="2"/>
        <v>1</v>
      </c>
      <c r="G25" s="17">
        <f t="shared" si="3"/>
        <v>1</v>
      </c>
      <c r="H25" s="2758" t="str">
        <f t="shared" si="4"/>
        <v xml:space="preserve"> ?</v>
      </c>
      <c r="I25" s="27">
        <f>'6兵庫県CI先行個別指標'!L373</f>
        <v>106.7</v>
      </c>
      <c r="J25" s="2720">
        <f t="shared" si="5"/>
        <v>99</v>
      </c>
      <c r="K25" s="2750">
        <f t="shared" si="33"/>
        <v>-5.4333333333333229</v>
      </c>
      <c r="L25" s="17">
        <f t="shared" si="6"/>
        <v>-1</v>
      </c>
      <c r="M25" s="17">
        <f t="shared" si="7"/>
        <v>-3</v>
      </c>
      <c r="N25" s="2758" t="str">
        <f t="shared" si="8"/>
        <v xml:space="preserve">悪化 </v>
      </c>
      <c r="O25" s="27">
        <f>'6兵庫県CI先行個別指標'!M373</f>
        <v>2677</v>
      </c>
      <c r="P25" s="2720">
        <f t="shared" si="9"/>
        <v>2507.3333333333335</v>
      </c>
      <c r="Q25" s="2720">
        <f t="shared" si="10"/>
        <v>-74</v>
      </c>
      <c r="R25" s="17">
        <f t="shared" si="11"/>
        <v>-1</v>
      </c>
      <c r="S25" s="17">
        <f t="shared" si="12"/>
        <v>-1</v>
      </c>
      <c r="T25" s="2758" t="str">
        <f t="shared" si="13"/>
        <v xml:space="preserve"> ?</v>
      </c>
      <c r="U25" s="28">
        <f>'6兵庫県CI先行個別指標'!N373</f>
        <v>17974</v>
      </c>
      <c r="V25" s="2729">
        <f t="shared" si="14"/>
        <v>18101.333333333332</v>
      </c>
      <c r="W25" s="2726">
        <f t="shared" si="15"/>
        <v>52.333333333332121</v>
      </c>
      <c r="X25" s="17">
        <f t="shared" si="16"/>
        <v>1</v>
      </c>
      <c r="Y25" s="17">
        <f t="shared" si="17"/>
        <v>1</v>
      </c>
      <c r="Z25" s="2758" t="str">
        <f t="shared" si="18"/>
        <v xml:space="preserve"> ?</v>
      </c>
      <c r="AA25" s="28">
        <f>'6兵庫県CI先行個別指標'!O373</f>
        <v>12049</v>
      </c>
      <c r="AB25" s="2720">
        <f t="shared" si="19"/>
        <v>12268</v>
      </c>
      <c r="AC25" s="2720">
        <f t="shared" si="20"/>
        <v>277</v>
      </c>
      <c r="AD25" s="17">
        <f t="shared" si="21"/>
        <v>1</v>
      </c>
      <c r="AE25" s="17">
        <f t="shared" si="22"/>
        <v>3</v>
      </c>
      <c r="AF25" s="2758" t="str">
        <f t="shared" si="23"/>
        <v xml:space="preserve">改善 </v>
      </c>
      <c r="AG25" s="28">
        <f>'6兵庫県CI先行個別指標'!P373</f>
        <v>36</v>
      </c>
      <c r="AH25" s="2720">
        <f t="shared" si="24"/>
        <v>37.666666666666664</v>
      </c>
      <c r="AI25" s="2750">
        <f t="shared" si="34"/>
        <v>1</v>
      </c>
      <c r="AJ25" s="17">
        <f t="shared" si="25"/>
        <v>1</v>
      </c>
      <c r="AK25" s="17">
        <f t="shared" si="26"/>
        <v>1</v>
      </c>
      <c r="AL25" s="2758" t="str">
        <f t="shared" si="27"/>
        <v xml:space="preserve"> ?</v>
      </c>
      <c r="AM25" s="27">
        <f>'6兵庫県CI先行個別指標'!Q373</f>
        <v>97.3</v>
      </c>
      <c r="AN25" s="2720">
        <f t="shared" si="28"/>
        <v>97.466666666666654</v>
      </c>
      <c r="AO25" s="2720">
        <f t="shared" si="29"/>
        <v>-0.36666666666667425</v>
      </c>
      <c r="AP25" s="17">
        <f t="shared" si="30"/>
        <v>-1</v>
      </c>
      <c r="AQ25" s="17">
        <f t="shared" si="31"/>
        <v>-3</v>
      </c>
      <c r="AR25" s="2570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720">
        <f t="shared" si="0"/>
        <v>116.3</v>
      </c>
      <c r="E26" s="2720">
        <f t="shared" si="1"/>
        <v>-1.2666666666666657</v>
      </c>
      <c r="F26" s="17">
        <f t="shared" si="2"/>
        <v>-1</v>
      </c>
      <c r="G26" s="17">
        <f t="shared" si="3"/>
        <v>1</v>
      </c>
      <c r="H26" s="2758" t="str">
        <f t="shared" si="4"/>
        <v xml:space="preserve"> ?</v>
      </c>
      <c r="I26" s="27">
        <f>'6兵庫県CI先行個別指標'!L374</f>
        <v>126.5</v>
      </c>
      <c r="J26" s="2720">
        <f t="shared" si="5"/>
        <v>110.86666666666667</v>
      </c>
      <c r="K26" s="2750">
        <f t="shared" si="33"/>
        <v>-11.866666666666674</v>
      </c>
      <c r="L26" s="17">
        <f t="shared" si="6"/>
        <v>-1</v>
      </c>
      <c r="M26" s="17">
        <f t="shared" si="7"/>
        <v>-3</v>
      </c>
      <c r="N26" s="2758" t="str">
        <f t="shared" si="8"/>
        <v xml:space="preserve">悪化 </v>
      </c>
      <c r="O26" s="27">
        <f>'6兵庫県CI先行個別指標'!M374</f>
        <v>2481</v>
      </c>
      <c r="P26" s="2720">
        <f t="shared" si="9"/>
        <v>2646.3333333333335</v>
      </c>
      <c r="Q26" s="2720">
        <f t="shared" si="10"/>
        <v>139</v>
      </c>
      <c r="R26" s="17">
        <f t="shared" si="11"/>
        <v>1</v>
      </c>
      <c r="S26" s="17">
        <f t="shared" si="12"/>
        <v>1</v>
      </c>
      <c r="T26" s="2758" t="str">
        <f t="shared" si="13"/>
        <v xml:space="preserve"> ?</v>
      </c>
      <c r="U26" s="28">
        <f>'6兵庫県CI先行個別指標'!N374</f>
        <v>17921</v>
      </c>
      <c r="V26" s="2729">
        <f t="shared" si="14"/>
        <v>17902.333333333332</v>
      </c>
      <c r="W26" s="2726">
        <f t="shared" si="15"/>
        <v>-199</v>
      </c>
      <c r="X26" s="17">
        <f t="shared" si="16"/>
        <v>-1</v>
      </c>
      <c r="Y26" s="17">
        <f t="shared" si="17"/>
        <v>1</v>
      </c>
      <c r="Z26" s="2758" t="str">
        <f t="shared" si="18"/>
        <v xml:space="preserve"> ?</v>
      </c>
      <c r="AA26" s="28">
        <f>'6兵庫県CI先行個別指標'!O374</f>
        <v>12110</v>
      </c>
      <c r="AB26" s="2720">
        <f t="shared" si="19"/>
        <v>12190.666666666666</v>
      </c>
      <c r="AC26" s="2720">
        <f t="shared" si="20"/>
        <v>-77.33333333333394</v>
      </c>
      <c r="AD26" s="17">
        <f t="shared" si="21"/>
        <v>-1</v>
      </c>
      <c r="AE26" s="17">
        <f t="shared" si="22"/>
        <v>1</v>
      </c>
      <c r="AF26" s="2758" t="str">
        <f t="shared" si="23"/>
        <v xml:space="preserve"> ?</v>
      </c>
      <c r="AG26" s="28">
        <f>'6兵庫県CI先行個別指標'!P374</f>
        <v>39</v>
      </c>
      <c r="AH26" s="2720">
        <f t="shared" si="24"/>
        <v>39</v>
      </c>
      <c r="AI26" s="2750">
        <f t="shared" si="34"/>
        <v>-1.3333333333333357</v>
      </c>
      <c r="AJ26" s="17">
        <f t="shared" si="25"/>
        <v>-1</v>
      </c>
      <c r="AK26" s="17">
        <f t="shared" si="26"/>
        <v>1</v>
      </c>
      <c r="AL26" s="2758" t="str">
        <f t="shared" si="27"/>
        <v xml:space="preserve"> ?</v>
      </c>
      <c r="AM26" s="27">
        <f>'6兵庫県CI先行個別指標'!Q374</f>
        <v>96</v>
      </c>
      <c r="AN26" s="2720">
        <f t="shared" si="28"/>
        <v>96.966666666666654</v>
      </c>
      <c r="AO26" s="2720">
        <f t="shared" si="29"/>
        <v>-0.5</v>
      </c>
      <c r="AP26" s="17">
        <f t="shared" si="30"/>
        <v>-1</v>
      </c>
      <c r="AQ26" s="17">
        <f t="shared" si="31"/>
        <v>-3</v>
      </c>
      <c r="AR26" s="2570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720">
        <f t="shared" si="0"/>
        <v>114.76666666666667</v>
      </c>
      <c r="E27" s="2720">
        <f t="shared" si="1"/>
        <v>-1.5333333333333314</v>
      </c>
      <c r="F27" s="17">
        <f t="shared" si="2"/>
        <v>-1</v>
      </c>
      <c r="G27" s="17">
        <f t="shared" si="3"/>
        <v>-1</v>
      </c>
      <c r="H27" s="2758" t="str">
        <f t="shared" si="4"/>
        <v xml:space="preserve"> ?</v>
      </c>
      <c r="I27" s="27">
        <f>'6兵庫県CI先行個別指標'!L375</f>
        <v>98</v>
      </c>
      <c r="J27" s="2720">
        <f t="shared" si="5"/>
        <v>110.39999999999999</v>
      </c>
      <c r="K27" s="2750">
        <f t="shared" si="33"/>
        <v>0.46666666666668277</v>
      </c>
      <c r="L27" s="17">
        <f t="shared" si="6"/>
        <v>1</v>
      </c>
      <c r="M27" s="17">
        <f t="shared" si="7"/>
        <v>-1</v>
      </c>
      <c r="N27" s="2758" t="str">
        <f t="shared" si="8"/>
        <v xml:space="preserve"> ?</v>
      </c>
      <c r="O27" s="27">
        <f>'6兵庫県CI先行個別指標'!M375</f>
        <v>3395</v>
      </c>
      <c r="P27" s="2720">
        <f t="shared" si="9"/>
        <v>2851</v>
      </c>
      <c r="Q27" s="2720">
        <f t="shared" si="10"/>
        <v>204.66666666666652</v>
      </c>
      <c r="R27" s="17">
        <f t="shared" si="11"/>
        <v>1</v>
      </c>
      <c r="S27" s="17">
        <f t="shared" si="12"/>
        <v>1</v>
      </c>
      <c r="T27" s="2758" t="str">
        <f t="shared" si="13"/>
        <v xml:space="preserve"> ?</v>
      </c>
      <c r="U27" s="28">
        <f>'6兵庫県CI先行個別指標'!N375</f>
        <v>17974</v>
      </c>
      <c r="V27" s="2729">
        <f t="shared" si="14"/>
        <v>17956.333333333332</v>
      </c>
      <c r="W27" s="2726">
        <f t="shared" si="15"/>
        <v>54</v>
      </c>
      <c r="X27" s="17">
        <f t="shared" si="16"/>
        <v>1</v>
      </c>
      <c r="Y27" s="17">
        <f t="shared" si="17"/>
        <v>1</v>
      </c>
      <c r="Z27" s="2758" t="str">
        <f t="shared" si="18"/>
        <v xml:space="preserve"> ?</v>
      </c>
      <c r="AA27" s="28">
        <f>'6兵庫県CI先行個別指標'!O375</f>
        <v>12902</v>
      </c>
      <c r="AB27" s="2720">
        <f t="shared" si="19"/>
        <v>12353.666666666666</v>
      </c>
      <c r="AC27" s="2720">
        <f t="shared" si="20"/>
        <v>163</v>
      </c>
      <c r="AD27" s="17">
        <f t="shared" si="21"/>
        <v>1</v>
      </c>
      <c r="AE27" s="17">
        <f t="shared" si="22"/>
        <v>1</v>
      </c>
      <c r="AF27" s="2758" t="str">
        <f t="shared" si="23"/>
        <v xml:space="preserve"> ?</v>
      </c>
      <c r="AG27" s="28">
        <f>'6兵庫県CI先行個別指標'!P375</f>
        <v>41</v>
      </c>
      <c r="AH27" s="2720">
        <f t="shared" si="24"/>
        <v>38.666666666666664</v>
      </c>
      <c r="AI27" s="2750">
        <f t="shared" si="34"/>
        <v>0.3333333333333357</v>
      </c>
      <c r="AJ27" s="17">
        <f t="shared" si="25"/>
        <v>1</v>
      </c>
      <c r="AK27" s="17">
        <f t="shared" si="26"/>
        <v>1</v>
      </c>
      <c r="AL27" s="2758" t="str">
        <f t="shared" si="27"/>
        <v xml:space="preserve"> ?</v>
      </c>
      <c r="AM27" s="27">
        <f>'6兵庫県CI先行個別指標'!Q375</f>
        <v>95.7</v>
      </c>
      <c r="AN27" s="2720">
        <f t="shared" si="28"/>
        <v>96.333333333333329</v>
      </c>
      <c r="AO27" s="2720">
        <f t="shared" si="29"/>
        <v>-0.63333333333332575</v>
      </c>
      <c r="AP27" s="17">
        <f t="shared" si="30"/>
        <v>-1</v>
      </c>
      <c r="AQ27" s="17">
        <f t="shared" si="31"/>
        <v>-3</v>
      </c>
      <c r="AR27" s="2570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720">
        <f t="shared" si="0"/>
        <v>111.76666666666667</v>
      </c>
      <c r="E28" s="2720">
        <f t="shared" si="1"/>
        <v>-3</v>
      </c>
      <c r="F28" s="17">
        <f t="shared" si="2"/>
        <v>-1</v>
      </c>
      <c r="G28" s="17">
        <f t="shared" si="3"/>
        <v>-3</v>
      </c>
      <c r="H28" s="2758" t="str">
        <f t="shared" si="4"/>
        <v xml:space="preserve">悪化 </v>
      </c>
      <c r="I28" s="27">
        <f>'6兵庫県CI先行個別指標'!L376</f>
        <v>100.8</v>
      </c>
      <c r="J28" s="2720">
        <f t="shared" si="5"/>
        <v>108.43333333333334</v>
      </c>
      <c r="K28" s="2750">
        <f t="shared" si="33"/>
        <v>1.9666666666666544</v>
      </c>
      <c r="L28" s="17">
        <f t="shared" si="6"/>
        <v>1</v>
      </c>
      <c r="M28" s="17">
        <f t="shared" si="7"/>
        <v>1</v>
      </c>
      <c r="N28" s="2758" t="str">
        <f t="shared" si="8"/>
        <v xml:space="preserve"> ?</v>
      </c>
      <c r="O28" s="27">
        <f>'6兵庫県CI先行個別指標'!M376</f>
        <v>2259</v>
      </c>
      <c r="P28" s="2720">
        <f t="shared" si="9"/>
        <v>2711.6666666666665</v>
      </c>
      <c r="Q28" s="2720">
        <f t="shared" si="10"/>
        <v>-139.33333333333348</v>
      </c>
      <c r="R28" s="17">
        <f t="shared" si="11"/>
        <v>-1</v>
      </c>
      <c r="S28" s="17">
        <f t="shared" si="12"/>
        <v>1</v>
      </c>
      <c r="T28" s="2758" t="str">
        <f t="shared" si="13"/>
        <v xml:space="preserve"> ?</v>
      </c>
      <c r="U28" s="28">
        <f>'6兵庫県CI先行個別指標'!N376</f>
        <v>17316</v>
      </c>
      <c r="V28" s="2729">
        <f t="shared" si="14"/>
        <v>17737</v>
      </c>
      <c r="W28" s="2726">
        <f t="shared" si="15"/>
        <v>-219.33333333333212</v>
      </c>
      <c r="X28" s="17">
        <f t="shared" si="16"/>
        <v>-1</v>
      </c>
      <c r="Y28" s="17">
        <f t="shared" si="17"/>
        <v>-1</v>
      </c>
      <c r="Z28" s="2758" t="str">
        <f t="shared" si="18"/>
        <v xml:space="preserve"> ?</v>
      </c>
      <c r="AA28" s="28">
        <f>'6兵庫県CI先行個別指標'!O376</f>
        <v>7770</v>
      </c>
      <c r="AB28" s="2720">
        <f t="shared" si="19"/>
        <v>10927.333333333334</v>
      </c>
      <c r="AC28" s="2720">
        <f t="shared" si="20"/>
        <v>-1426.3333333333321</v>
      </c>
      <c r="AD28" s="17">
        <f t="shared" si="21"/>
        <v>-1</v>
      </c>
      <c r="AE28" s="17">
        <f t="shared" si="22"/>
        <v>-1</v>
      </c>
      <c r="AF28" s="2758" t="str">
        <f t="shared" si="23"/>
        <v xml:space="preserve"> ?</v>
      </c>
      <c r="AG28" s="28">
        <f>'6兵庫県CI先行個別指標'!P376</f>
        <v>42</v>
      </c>
      <c r="AH28" s="2720">
        <f t="shared" si="24"/>
        <v>40.666666666666664</v>
      </c>
      <c r="AI28" s="2750">
        <f t="shared" si="34"/>
        <v>-2</v>
      </c>
      <c r="AJ28" s="17">
        <f t="shared" si="25"/>
        <v>-1</v>
      </c>
      <c r="AK28" s="17">
        <f t="shared" si="26"/>
        <v>-1</v>
      </c>
      <c r="AL28" s="2758" t="str">
        <f t="shared" si="27"/>
        <v xml:space="preserve"> ?</v>
      </c>
      <c r="AM28" s="27">
        <f>'6兵庫県CI先行個別指標'!Q376</f>
        <v>96.5</v>
      </c>
      <c r="AN28" s="2720">
        <f t="shared" si="28"/>
        <v>96.066666666666663</v>
      </c>
      <c r="AO28" s="2720">
        <f t="shared" si="29"/>
        <v>-0.26666666666666572</v>
      </c>
      <c r="AP28" s="17">
        <f t="shared" si="30"/>
        <v>-1</v>
      </c>
      <c r="AQ28" s="17">
        <f t="shared" si="31"/>
        <v>-3</v>
      </c>
      <c r="AR28" s="2570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720">
        <f t="shared" si="0"/>
        <v>111.43333333333334</v>
      </c>
      <c r="E29" s="2720">
        <f t="shared" si="1"/>
        <v>-0.3333333333333286</v>
      </c>
      <c r="F29" s="17">
        <f t="shared" si="2"/>
        <v>-1</v>
      </c>
      <c r="G29" s="17">
        <f t="shared" si="3"/>
        <v>-3</v>
      </c>
      <c r="H29" s="2758" t="str">
        <f t="shared" si="4"/>
        <v xml:space="preserve">悪化 </v>
      </c>
      <c r="I29" s="27">
        <f>'6兵庫県CI先行個別指標'!L377</f>
        <v>99.6</v>
      </c>
      <c r="J29" s="2720">
        <f t="shared" si="5"/>
        <v>99.466666666666654</v>
      </c>
      <c r="K29" s="2750">
        <f t="shared" si="33"/>
        <v>8.9666666666666828</v>
      </c>
      <c r="L29" s="17">
        <f t="shared" si="6"/>
        <v>1</v>
      </c>
      <c r="M29" s="17">
        <f t="shared" si="7"/>
        <v>3</v>
      </c>
      <c r="N29" s="2758" t="str">
        <f t="shared" si="8"/>
        <v xml:space="preserve">改善 </v>
      </c>
      <c r="O29" s="27">
        <f>'6兵庫県CI先行個別指標'!M377</f>
        <v>2384</v>
      </c>
      <c r="P29" s="2720">
        <f t="shared" si="9"/>
        <v>2679.3333333333335</v>
      </c>
      <c r="Q29" s="2720">
        <f t="shared" si="10"/>
        <v>-32.33333333333303</v>
      </c>
      <c r="R29" s="17">
        <f t="shared" si="11"/>
        <v>-1</v>
      </c>
      <c r="S29" s="17">
        <f t="shared" si="12"/>
        <v>-1</v>
      </c>
      <c r="T29" s="2758" t="str">
        <f t="shared" si="13"/>
        <v xml:space="preserve"> ?</v>
      </c>
      <c r="U29" s="28">
        <f>'6兵庫県CI先行個別指標'!N377</f>
        <v>17964</v>
      </c>
      <c r="V29" s="2729">
        <f t="shared" si="14"/>
        <v>17751.333333333332</v>
      </c>
      <c r="W29" s="2726">
        <f t="shared" si="15"/>
        <v>14.333333333332121</v>
      </c>
      <c r="X29" s="17">
        <f t="shared" si="16"/>
        <v>1</v>
      </c>
      <c r="Y29" s="17">
        <f t="shared" si="17"/>
        <v>1</v>
      </c>
      <c r="Z29" s="2758" t="str">
        <f t="shared" si="18"/>
        <v xml:space="preserve"> ?</v>
      </c>
      <c r="AA29" s="28">
        <f>'6兵庫県CI先行個別指標'!O377</f>
        <v>9571</v>
      </c>
      <c r="AB29" s="2720">
        <f t="shared" si="19"/>
        <v>10081</v>
      </c>
      <c r="AC29" s="2720">
        <f t="shared" si="20"/>
        <v>-846.33333333333394</v>
      </c>
      <c r="AD29" s="17">
        <f t="shared" si="21"/>
        <v>-1</v>
      </c>
      <c r="AE29" s="17">
        <f t="shared" si="22"/>
        <v>-1</v>
      </c>
      <c r="AF29" s="2758" t="str">
        <f t="shared" si="23"/>
        <v xml:space="preserve"> ?</v>
      </c>
      <c r="AG29" s="28">
        <f>'6兵庫県CI先行個別指標'!P377</f>
        <v>40</v>
      </c>
      <c r="AH29" s="2720">
        <f t="shared" si="24"/>
        <v>41</v>
      </c>
      <c r="AI29" s="2750">
        <f t="shared" si="34"/>
        <v>-0.3333333333333357</v>
      </c>
      <c r="AJ29" s="17">
        <f t="shared" si="25"/>
        <v>-1</v>
      </c>
      <c r="AK29" s="17">
        <f t="shared" si="26"/>
        <v>-1</v>
      </c>
      <c r="AL29" s="2758" t="str">
        <f t="shared" si="27"/>
        <v xml:space="preserve"> ?</v>
      </c>
      <c r="AM29" s="27">
        <f>'6兵庫県CI先行個別指標'!Q377</f>
        <v>97.1</v>
      </c>
      <c r="AN29" s="2720">
        <f t="shared" si="28"/>
        <v>96.433333333333323</v>
      </c>
      <c r="AO29" s="2720">
        <f t="shared" si="29"/>
        <v>0.36666666666666003</v>
      </c>
      <c r="AP29" s="17">
        <f t="shared" si="30"/>
        <v>1</v>
      </c>
      <c r="AQ29" s="17">
        <f t="shared" si="31"/>
        <v>-1</v>
      </c>
      <c r="AR29" s="2570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720">
        <f t="shared" si="0"/>
        <v>110.96666666666665</v>
      </c>
      <c r="E30" s="2720">
        <f t="shared" si="1"/>
        <v>-0.46666666666668277</v>
      </c>
      <c r="F30" s="17">
        <f t="shared" si="2"/>
        <v>-1</v>
      </c>
      <c r="G30" s="17">
        <f t="shared" si="3"/>
        <v>-3</v>
      </c>
      <c r="H30" s="2758" t="str">
        <f t="shared" si="4"/>
        <v xml:space="preserve">悪化 </v>
      </c>
      <c r="I30" s="27">
        <f>'6兵庫県CI先行個別指標'!L378</f>
        <v>97.6</v>
      </c>
      <c r="J30" s="2720">
        <f t="shared" si="5"/>
        <v>99.333333333333329</v>
      </c>
      <c r="K30" s="2750">
        <f t="shared" si="33"/>
        <v>0.13333333333332575</v>
      </c>
      <c r="L30" s="17">
        <f t="shared" si="6"/>
        <v>1</v>
      </c>
      <c r="M30" s="17">
        <f t="shared" si="7"/>
        <v>3</v>
      </c>
      <c r="N30" s="2758" t="str">
        <f t="shared" si="8"/>
        <v xml:space="preserve">改善 </v>
      </c>
      <c r="O30" s="27">
        <f>'6兵庫県CI先行個別指標'!M378</f>
        <v>2799</v>
      </c>
      <c r="P30" s="2720">
        <f t="shared" si="9"/>
        <v>2480.6666666666665</v>
      </c>
      <c r="Q30" s="2720">
        <f t="shared" si="10"/>
        <v>-198.66666666666697</v>
      </c>
      <c r="R30" s="17">
        <f t="shared" si="11"/>
        <v>-1</v>
      </c>
      <c r="S30" s="17">
        <f t="shared" si="12"/>
        <v>-3</v>
      </c>
      <c r="T30" s="2758" t="str">
        <f t="shared" si="13"/>
        <v xml:space="preserve">悪化 </v>
      </c>
      <c r="U30" s="28">
        <f>'6兵庫県CI先行個別指標'!N378</f>
        <v>17760</v>
      </c>
      <c r="V30" s="2729">
        <f t="shared" si="14"/>
        <v>17680</v>
      </c>
      <c r="W30" s="2726">
        <f t="shared" si="15"/>
        <v>-71.333333333332121</v>
      </c>
      <c r="X30" s="17">
        <f t="shared" si="16"/>
        <v>-1</v>
      </c>
      <c r="Y30" s="17">
        <f t="shared" si="17"/>
        <v>-1</v>
      </c>
      <c r="Z30" s="2758" t="str">
        <f t="shared" si="18"/>
        <v xml:space="preserve"> ?</v>
      </c>
      <c r="AA30" s="28">
        <f>'6兵庫県CI先行個別指標'!O378</f>
        <v>9559</v>
      </c>
      <c r="AB30" s="2720">
        <f t="shared" si="19"/>
        <v>8966.6666666666661</v>
      </c>
      <c r="AC30" s="2720">
        <f t="shared" si="20"/>
        <v>-1114.3333333333339</v>
      </c>
      <c r="AD30" s="17">
        <f t="shared" si="21"/>
        <v>-1</v>
      </c>
      <c r="AE30" s="17">
        <f t="shared" si="22"/>
        <v>-3</v>
      </c>
      <c r="AF30" s="2758" t="str">
        <f t="shared" si="23"/>
        <v xml:space="preserve">悪化 </v>
      </c>
      <c r="AG30" s="28">
        <f>'6兵庫県CI先行個別指標'!P378</f>
        <v>44</v>
      </c>
      <c r="AH30" s="2720">
        <f t="shared" si="24"/>
        <v>42</v>
      </c>
      <c r="AI30" s="2750">
        <f t="shared" si="34"/>
        <v>-1</v>
      </c>
      <c r="AJ30" s="17">
        <f t="shared" si="25"/>
        <v>-1</v>
      </c>
      <c r="AK30" s="17">
        <f t="shared" si="26"/>
        <v>-3</v>
      </c>
      <c r="AL30" s="2758" t="str">
        <f t="shared" si="27"/>
        <v xml:space="preserve">悪化 </v>
      </c>
      <c r="AM30" s="27">
        <f>'6兵庫県CI先行個別指標'!Q378</f>
        <v>99</v>
      </c>
      <c r="AN30" s="2720">
        <f t="shared" si="28"/>
        <v>97.533333333333346</v>
      </c>
      <c r="AO30" s="2720">
        <f t="shared" si="29"/>
        <v>1.1000000000000227</v>
      </c>
      <c r="AP30" s="17">
        <f t="shared" si="30"/>
        <v>1</v>
      </c>
      <c r="AQ30" s="17">
        <f t="shared" si="31"/>
        <v>1</v>
      </c>
      <c r="AR30" s="2570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735">
        <f t="shared" si="0"/>
        <v>112</v>
      </c>
      <c r="E31" s="2735">
        <f t="shared" si="1"/>
        <v>1.0333333333333456</v>
      </c>
      <c r="F31" s="404">
        <f t="shared" si="2"/>
        <v>1</v>
      </c>
      <c r="G31" s="404">
        <f t="shared" si="3"/>
        <v>-1</v>
      </c>
      <c r="H31" s="2757" t="str">
        <f t="shared" si="4"/>
        <v xml:space="preserve"> ?</v>
      </c>
      <c r="I31" s="25">
        <f>'6兵庫県CI先行個別指標'!L379</f>
        <v>95.3</v>
      </c>
      <c r="J31" s="2735">
        <f t="shared" si="5"/>
        <v>97.5</v>
      </c>
      <c r="K31" s="2752">
        <f t="shared" si="33"/>
        <v>1.8333333333333286</v>
      </c>
      <c r="L31" s="404">
        <f t="shared" si="6"/>
        <v>1</v>
      </c>
      <c r="M31" s="404">
        <f t="shared" si="7"/>
        <v>3</v>
      </c>
      <c r="N31" s="2757" t="str">
        <f t="shared" si="8"/>
        <v xml:space="preserve">改善 </v>
      </c>
      <c r="O31" s="25">
        <f>'6兵庫県CI先行個別指標'!M379</f>
        <v>3069</v>
      </c>
      <c r="P31" s="2735">
        <f t="shared" si="9"/>
        <v>2750.6666666666665</v>
      </c>
      <c r="Q31" s="2735">
        <f t="shared" si="10"/>
        <v>270</v>
      </c>
      <c r="R31" s="404">
        <f t="shared" si="11"/>
        <v>1</v>
      </c>
      <c r="S31" s="404">
        <f t="shared" si="12"/>
        <v>-1</v>
      </c>
      <c r="T31" s="2757" t="str">
        <f t="shared" si="13"/>
        <v xml:space="preserve"> ?</v>
      </c>
      <c r="U31" s="26">
        <f>'6兵庫県CI先行個別指標'!N379</f>
        <v>14707</v>
      </c>
      <c r="V31" s="2736">
        <f t="shared" si="14"/>
        <v>16810.333333333332</v>
      </c>
      <c r="W31" s="2737">
        <f t="shared" si="15"/>
        <v>-869.66666666666788</v>
      </c>
      <c r="X31" s="404">
        <f t="shared" si="16"/>
        <v>-1</v>
      </c>
      <c r="Y31" s="404">
        <f t="shared" si="17"/>
        <v>-1</v>
      </c>
      <c r="Z31" s="2757" t="str">
        <f t="shared" si="18"/>
        <v xml:space="preserve"> ?</v>
      </c>
      <c r="AA31" s="26">
        <f>'6兵庫県CI先行個別指標'!O379</f>
        <v>9341</v>
      </c>
      <c r="AB31" s="2735">
        <f t="shared" si="19"/>
        <v>9490.3333333333339</v>
      </c>
      <c r="AC31" s="2735">
        <f t="shared" si="20"/>
        <v>523.66666666666788</v>
      </c>
      <c r="AD31" s="404">
        <f t="shared" si="21"/>
        <v>1</v>
      </c>
      <c r="AE31" s="404">
        <f t="shared" si="22"/>
        <v>-1</v>
      </c>
      <c r="AF31" s="2757" t="str">
        <f t="shared" si="23"/>
        <v xml:space="preserve"> ?</v>
      </c>
      <c r="AG31" s="26">
        <f>'6兵庫県CI先行個別指標'!P379</f>
        <v>38</v>
      </c>
      <c r="AH31" s="2735">
        <f t="shared" si="24"/>
        <v>40.666666666666664</v>
      </c>
      <c r="AI31" s="2752">
        <f t="shared" si="34"/>
        <v>1.3333333333333357</v>
      </c>
      <c r="AJ31" s="404">
        <f t="shared" si="25"/>
        <v>1</v>
      </c>
      <c r="AK31" s="404">
        <f t="shared" si="26"/>
        <v>-1</v>
      </c>
      <c r="AL31" s="2757" t="str">
        <f t="shared" si="27"/>
        <v xml:space="preserve"> ?</v>
      </c>
      <c r="AM31" s="25">
        <f>'6兵庫県CI先行個別指標'!Q379</f>
        <v>98.4</v>
      </c>
      <c r="AN31" s="2735">
        <f t="shared" si="28"/>
        <v>98.166666666666671</v>
      </c>
      <c r="AO31" s="2735">
        <f t="shared" si="29"/>
        <v>0.63333333333332575</v>
      </c>
      <c r="AP31" s="404">
        <f t="shared" si="30"/>
        <v>1</v>
      </c>
      <c r="AQ31" s="404">
        <f t="shared" si="31"/>
        <v>3</v>
      </c>
      <c r="AR31" s="2753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738">
        <f t="shared" si="0"/>
        <v>112.39999999999999</v>
      </c>
      <c r="E32" s="2738">
        <f t="shared" si="1"/>
        <v>0.39999999999999147</v>
      </c>
      <c r="F32" s="17">
        <f t="shared" si="2"/>
        <v>1</v>
      </c>
      <c r="G32" s="17">
        <f t="shared" si="3"/>
        <v>1</v>
      </c>
      <c r="H32" s="2758" t="str">
        <f t="shared" si="4"/>
        <v xml:space="preserve"> ?</v>
      </c>
      <c r="I32" s="27">
        <f>'6兵庫県CI先行個別指標'!L380</f>
        <v>98.4</v>
      </c>
      <c r="J32" s="2738">
        <f t="shared" si="5"/>
        <v>97.09999999999998</v>
      </c>
      <c r="K32" s="2750">
        <f t="shared" si="33"/>
        <v>0.4000000000000199</v>
      </c>
      <c r="L32" s="17">
        <f t="shared" si="6"/>
        <v>1</v>
      </c>
      <c r="M32" s="17">
        <f t="shared" si="7"/>
        <v>3</v>
      </c>
      <c r="N32" s="2758" t="str">
        <f t="shared" si="8"/>
        <v xml:space="preserve">改善 </v>
      </c>
      <c r="O32" s="27">
        <f>'6兵庫県CI先行個別指標'!M380</f>
        <v>1958</v>
      </c>
      <c r="P32" s="2738">
        <f t="shared" si="9"/>
        <v>2608.6666666666665</v>
      </c>
      <c r="Q32" s="2738">
        <f t="shared" si="10"/>
        <v>-142</v>
      </c>
      <c r="R32" s="17">
        <f t="shared" si="11"/>
        <v>-1</v>
      </c>
      <c r="S32" s="17">
        <f t="shared" si="12"/>
        <v>-1</v>
      </c>
      <c r="T32" s="2758" t="str">
        <f t="shared" si="13"/>
        <v xml:space="preserve"> ?</v>
      </c>
      <c r="U32" s="28">
        <f>'6兵庫県CI先行個別指標'!N380</f>
        <v>15787</v>
      </c>
      <c r="V32" s="2739">
        <f t="shared" si="14"/>
        <v>16084.666666666666</v>
      </c>
      <c r="W32" s="2740">
        <f t="shared" si="15"/>
        <v>-725.66666666666606</v>
      </c>
      <c r="X32" s="17">
        <f t="shared" si="16"/>
        <v>-1</v>
      </c>
      <c r="Y32" s="17">
        <f t="shared" si="17"/>
        <v>-3</v>
      </c>
      <c r="Z32" s="2758" t="str">
        <f t="shared" si="18"/>
        <v xml:space="preserve">悪化 </v>
      </c>
      <c r="AA32" s="28">
        <f>'6兵庫県CI先行個別指標'!O380</f>
        <v>9766</v>
      </c>
      <c r="AB32" s="2738">
        <f t="shared" si="19"/>
        <v>9555.3333333333339</v>
      </c>
      <c r="AC32" s="2738">
        <f t="shared" si="20"/>
        <v>65</v>
      </c>
      <c r="AD32" s="17">
        <f t="shared" si="21"/>
        <v>1</v>
      </c>
      <c r="AE32" s="17">
        <f t="shared" si="22"/>
        <v>1</v>
      </c>
      <c r="AF32" s="2758" t="str">
        <f t="shared" si="23"/>
        <v xml:space="preserve"> ?</v>
      </c>
      <c r="AG32" s="28">
        <f>'6兵庫県CI先行個別指標'!P380</f>
        <v>40</v>
      </c>
      <c r="AH32" s="2738">
        <f t="shared" si="24"/>
        <v>40.666666666666664</v>
      </c>
      <c r="AI32" s="2750">
        <f t="shared" si="34"/>
        <v>0</v>
      </c>
      <c r="AJ32" s="17">
        <f t="shared" si="25"/>
        <v>1</v>
      </c>
      <c r="AK32" s="17">
        <f t="shared" si="26"/>
        <v>1</v>
      </c>
      <c r="AL32" s="2758" t="str">
        <f t="shared" si="27"/>
        <v xml:space="preserve"> ?</v>
      </c>
      <c r="AM32" s="27">
        <f>'6兵庫県CI先行個別指標'!Q380</f>
        <v>96</v>
      </c>
      <c r="AN32" s="2738">
        <f t="shared" si="28"/>
        <v>97.8</v>
      </c>
      <c r="AO32" s="2738">
        <f t="shared" si="29"/>
        <v>-0.36666666666667425</v>
      </c>
      <c r="AP32" s="17">
        <f t="shared" si="30"/>
        <v>-1</v>
      </c>
      <c r="AQ32" s="17">
        <f t="shared" si="31"/>
        <v>1</v>
      </c>
      <c r="AR32" s="2570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738">
        <f t="shared" si="0"/>
        <v>115.33333333333333</v>
      </c>
      <c r="E33" s="2738">
        <f t="shared" si="1"/>
        <v>2.9333333333333371</v>
      </c>
      <c r="F33" s="17">
        <f t="shared" si="2"/>
        <v>1</v>
      </c>
      <c r="G33" s="17">
        <f t="shared" si="3"/>
        <v>3</v>
      </c>
      <c r="H33" s="2758" t="str">
        <f t="shared" si="4"/>
        <v xml:space="preserve">改善 </v>
      </c>
      <c r="I33" s="27">
        <f>'6兵庫県CI先行個別指標'!L381</f>
        <v>99.2</v>
      </c>
      <c r="J33" s="2738">
        <f t="shared" si="5"/>
        <v>97.633333333333326</v>
      </c>
      <c r="K33" s="2750">
        <f t="shared" si="33"/>
        <v>-0.53333333333334565</v>
      </c>
      <c r="L33" s="17">
        <f t="shared" si="6"/>
        <v>-1</v>
      </c>
      <c r="M33" s="17">
        <f t="shared" si="7"/>
        <v>1</v>
      </c>
      <c r="N33" s="2758" t="str">
        <f t="shared" si="8"/>
        <v xml:space="preserve"> ?</v>
      </c>
      <c r="O33" s="27">
        <f>'6兵庫県CI先行個別指標'!M381</f>
        <v>2827</v>
      </c>
      <c r="P33" s="2738">
        <f t="shared" si="9"/>
        <v>2618</v>
      </c>
      <c r="Q33" s="2738">
        <f t="shared" si="10"/>
        <v>9.3333333333334849</v>
      </c>
      <c r="R33" s="17">
        <f t="shared" si="11"/>
        <v>1</v>
      </c>
      <c r="S33" s="17">
        <f t="shared" si="12"/>
        <v>1</v>
      </c>
      <c r="T33" s="2758" t="str">
        <f t="shared" si="13"/>
        <v xml:space="preserve"> ?</v>
      </c>
      <c r="U33" s="28">
        <f>'6兵庫県CI先行個別指標'!N381</f>
        <v>15373</v>
      </c>
      <c r="V33" s="2739">
        <f t="shared" si="14"/>
        <v>15289</v>
      </c>
      <c r="W33" s="2740">
        <f t="shared" si="15"/>
        <v>-795.66666666666606</v>
      </c>
      <c r="X33" s="17">
        <f t="shared" si="16"/>
        <v>-1</v>
      </c>
      <c r="Y33" s="17">
        <f t="shared" si="17"/>
        <v>-3</v>
      </c>
      <c r="Z33" s="2758" t="str">
        <f t="shared" si="18"/>
        <v xml:space="preserve">悪化 </v>
      </c>
      <c r="AA33" s="28">
        <f>'6兵庫県CI先行個別指標'!O381</f>
        <v>9551</v>
      </c>
      <c r="AB33" s="2738">
        <f t="shared" si="19"/>
        <v>9552.6666666666661</v>
      </c>
      <c r="AC33" s="2738">
        <f t="shared" si="20"/>
        <v>-2.6666666666678793</v>
      </c>
      <c r="AD33" s="17">
        <f t="shared" si="21"/>
        <v>-1</v>
      </c>
      <c r="AE33" s="17">
        <f t="shared" si="22"/>
        <v>1</v>
      </c>
      <c r="AF33" s="2758" t="str">
        <f t="shared" si="23"/>
        <v xml:space="preserve"> ?</v>
      </c>
      <c r="AG33" s="28">
        <f>'6兵庫県CI先行個別指標'!P381</f>
        <v>34</v>
      </c>
      <c r="AH33" s="2738">
        <f t="shared" si="24"/>
        <v>37.333333333333336</v>
      </c>
      <c r="AI33" s="2750">
        <f t="shared" si="34"/>
        <v>3.3333333333333286</v>
      </c>
      <c r="AJ33" s="17">
        <f t="shared" si="25"/>
        <v>1</v>
      </c>
      <c r="AK33" s="17">
        <f t="shared" si="26"/>
        <v>3</v>
      </c>
      <c r="AL33" s="2758" t="str">
        <f t="shared" si="27"/>
        <v xml:space="preserve">改善 </v>
      </c>
      <c r="AM33" s="27">
        <f>'6兵庫県CI先行個別指標'!Q381</f>
        <v>90.5</v>
      </c>
      <c r="AN33" s="2738">
        <f t="shared" si="28"/>
        <v>94.966666666666654</v>
      </c>
      <c r="AO33" s="2738">
        <f t="shared" si="29"/>
        <v>-2.8333333333333428</v>
      </c>
      <c r="AP33" s="17">
        <f t="shared" si="30"/>
        <v>-1</v>
      </c>
      <c r="AQ33" s="17">
        <f t="shared" si="31"/>
        <v>-1</v>
      </c>
      <c r="AR33" s="2570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738">
        <f t="shared" si="0"/>
        <v>107.89999999999999</v>
      </c>
      <c r="E34" s="2738">
        <f t="shared" si="1"/>
        <v>-7.4333333333333371</v>
      </c>
      <c r="F34" s="17">
        <f t="shared" si="2"/>
        <v>-1</v>
      </c>
      <c r="G34" s="17">
        <f t="shared" si="3"/>
        <v>1</v>
      </c>
      <c r="H34" s="2758" t="str">
        <f t="shared" si="4"/>
        <v xml:space="preserve"> ?</v>
      </c>
      <c r="I34" s="27">
        <f>'6兵庫県CI先行個別指標'!L382</f>
        <v>106.1</v>
      </c>
      <c r="J34" s="2738">
        <f t="shared" si="5"/>
        <v>101.23333333333335</v>
      </c>
      <c r="K34" s="2750">
        <f t="shared" si="33"/>
        <v>-3.6000000000000227</v>
      </c>
      <c r="L34" s="17">
        <f t="shared" si="6"/>
        <v>-1</v>
      </c>
      <c r="M34" s="17">
        <f t="shared" si="7"/>
        <v>-1</v>
      </c>
      <c r="N34" s="2758" t="str">
        <f t="shared" si="8"/>
        <v xml:space="preserve"> ?</v>
      </c>
      <c r="O34" s="27">
        <f>'6兵庫県CI先行個別指標'!M382</f>
        <v>2889</v>
      </c>
      <c r="P34" s="2738">
        <f t="shared" si="9"/>
        <v>2558</v>
      </c>
      <c r="Q34" s="2738">
        <f t="shared" si="10"/>
        <v>-60</v>
      </c>
      <c r="R34" s="17">
        <f t="shared" si="11"/>
        <v>-1</v>
      </c>
      <c r="S34" s="17">
        <f t="shared" si="12"/>
        <v>-1</v>
      </c>
      <c r="T34" s="2758" t="str">
        <f t="shared" si="13"/>
        <v xml:space="preserve"> ?</v>
      </c>
      <c r="U34" s="28">
        <f>'6兵庫県CI先行個別指標'!N382</f>
        <v>12243</v>
      </c>
      <c r="V34" s="2739">
        <f t="shared" si="14"/>
        <v>14467.666666666666</v>
      </c>
      <c r="W34" s="2740">
        <f t="shared" si="15"/>
        <v>-821.33333333333394</v>
      </c>
      <c r="X34" s="17">
        <f t="shared" si="16"/>
        <v>-1</v>
      </c>
      <c r="Y34" s="17">
        <f t="shared" si="17"/>
        <v>-3</v>
      </c>
      <c r="Z34" s="2758" t="str">
        <f t="shared" si="18"/>
        <v xml:space="preserve">悪化 </v>
      </c>
      <c r="AA34" s="28">
        <f>'6兵庫県CI先行個別指標'!O382</f>
        <v>8362</v>
      </c>
      <c r="AB34" s="2738">
        <f t="shared" si="19"/>
        <v>9226.3333333333339</v>
      </c>
      <c r="AC34" s="2738">
        <f t="shared" si="20"/>
        <v>-326.33333333333212</v>
      </c>
      <c r="AD34" s="17">
        <f t="shared" si="21"/>
        <v>-1</v>
      </c>
      <c r="AE34" s="17">
        <f t="shared" si="22"/>
        <v>-1</v>
      </c>
      <c r="AF34" s="2758" t="str">
        <f t="shared" si="23"/>
        <v xml:space="preserve"> ?</v>
      </c>
      <c r="AG34" s="28">
        <f>'6兵庫県CI先行個別指標'!P382</f>
        <v>47</v>
      </c>
      <c r="AH34" s="2738">
        <f t="shared" si="24"/>
        <v>40.333333333333336</v>
      </c>
      <c r="AI34" s="2750">
        <f t="shared" si="34"/>
        <v>-3</v>
      </c>
      <c r="AJ34" s="17">
        <f t="shared" si="25"/>
        <v>-1</v>
      </c>
      <c r="AK34" s="17">
        <f t="shared" si="26"/>
        <v>1</v>
      </c>
      <c r="AL34" s="2758" t="str">
        <f t="shared" si="27"/>
        <v xml:space="preserve"> ?</v>
      </c>
      <c r="AM34" s="27">
        <f>'6兵庫県CI先行個別指標'!Q382</f>
        <v>87.7</v>
      </c>
      <c r="AN34" s="2738">
        <f t="shared" si="28"/>
        <v>91.399999999999991</v>
      </c>
      <c r="AO34" s="2738">
        <f t="shared" si="29"/>
        <v>-3.5666666666666629</v>
      </c>
      <c r="AP34" s="17">
        <f t="shared" si="30"/>
        <v>-1</v>
      </c>
      <c r="AQ34" s="17">
        <f t="shared" si="31"/>
        <v>-3</v>
      </c>
      <c r="AR34" s="2570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738">
        <f t="shared" si="0"/>
        <v>98.8</v>
      </c>
      <c r="E35" s="2738">
        <f t="shared" si="1"/>
        <v>-9.0999999999999943</v>
      </c>
      <c r="F35" s="17">
        <f t="shared" si="2"/>
        <v>-1</v>
      </c>
      <c r="G35" s="17">
        <f t="shared" si="3"/>
        <v>-1</v>
      </c>
      <c r="H35" s="2758" t="str">
        <f t="shared" si="4"/>
        <v xml:space="preserve"> ?</v>
      </c>
      <c r="I35" s="27">
        <f>'6兵庫県CI先行個別指標'!L383</f>
        <v>113.5</v>
      </c>
      <c r="J35" s="2738">
        <f t="shared" si="5"/>
        <v>106.26666666666667</v>
      </c>
      <c r="K35" s="2750">
        <f t="shared" si="33"/>
        <v>-5.0333333333333172</v>
      </c>
      <c r="L35" s="17">
        <f t="shared" si="6"/>
        <v>-1</v>
      </c>
      <c r="M35" s="17">
        <f t="shared" si="7"/>
        <v>-3</v>
      </c>
      <c r="N35" s="2758" t="str">
        <f t="shared" si="8"/>
        <v xml:space="preserve">悪化 </v>
      </c>
      <c r="O35" s="27">
        <f>'6兵庫県CI先行個別指標'!M383</f>
        <v>2537</v>
      </c>
      <c r="P35" s="2738">
        <f t="shared" si="9"/>
        <v>2751</v>
      </c>
      <c r="Q35" s="2738">
        <f t="shared" si="10"/>
        <v>193</v>
      </c>
      <c r="R35" s="17">
        <f t="shared" si="11"/>
        <v>1</v>
      </c>
      <c r="S35" s="17">
        <f t="shared" si="12"/>
        <v>1</v>
      </c>
      <c r="T35" s="2758" t="str">
        <f t="shared" si="13"/>
        <v xml:space="preserve"> ?</v>
      </c>
      <c r="U35" s="28">
        <f>'6兵庫県CI先行個別指標'!N383</f>
        <v>13061</v>
      </c>
      <c r="V35" s="2739">
        <f t="shared" si="14"/>
        <v>13559</v>
      </c>
      <c r="W35" s="2740">
        <f t="shared" si="15"/>
        <v>-908.66666666666606</v>
      </c>
      <c r="X35" s="17">
        <f t="shared" si="16"/>
        <v>-1</v>
      </c>
      <c r="Y35" s="17">
        <f t="shared" si="17"/>
        <v>-3</v>
      </c>
      <c r="Z35" s="2758" t="str">
        <f t="shared" si="18"/>
        <v xml:space="preserve">悪化 </v>
      </c>
      <c r="AA35" s="28">
        <f>'6兵庫県CI先行個別指標'!O383</f>
        <v>7065</v>
      </c>
      <c r="AB35" s="2738">
        <f t="shared" si="19"/>
        <v>8326</v>
      </c>
      <c r="AC35" s="2738">
        <f t="shared" si="20"/>
        <v>-900.33333333333394</v>
      </c>
      <c r="AD35" s="17">
        <f t="shared" si="21"/>
        <v>-1</v>
      </c>
      <c r="AE35" s="17">
        <f t="shared" si="22"/>
        <v>-3</v>
      </c>
      <c r="AF35" s="2758" t="str">
        <f t="shared" si="23"/>
        <v xml:space="preserve">悪化 </v>
      </c>
      <c r="AG35" s="28">
        <f>'6兵庫県CI先行個別指標'!P383</f>
        <v>11</v>
      </c>
      <c r="AH35" s="2738">
        <f t="shared" si="24"/>
        <v>30.666666666666668</v>
      </c>
      <c r="AI35" s="2750">
        <f t="shared" si="34"/>
        <v>9.6666666666666679</v>
      </c>
      <c r="AJ35" s="17">
        <f t="shared" si="25"/>
        <v>1</v>
      </c>
      <c r="AK35" s="17">
        <f t="shared" si="26"/>
        <v>1</v>
      </c>
      <c r="AL35" s="2758" t="str">
        <f t="shared" si="27"/>
        <v xml:space="preserve"> ?</v>
      </c>
      <c r="AM35" s="27">
        <f>'6兵庫県CI先行個別指標'!Q383</f>
        <v>89.1</v>
      </c>
      <c r="AN35" s="2738">
        <f t="shared" si="28"/>
        <v>89.09999999999998</v>
      </c>
      <c r="AO35" s="2738">
        <f t="shared" si="29"/>
        <v>-2.3000000000000114</v>
      </c>
      <c r="AP35" s="17">
        <f t="shared" si="30"/>
        <v>-1</v>
      </c>
      <c r="AQ35" s="17">
        <f t="shared" si="31"/>
        <v>-3</v>
      </c>
      <c r="AR35" s="2570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738">
        <f t="shared" si="0"/>
        <v>87.533333333333346</v>
      </c>
      <c r="E36" s="2738">
        <f t="shared" si="1"/>
        <v>-11.266666666666652</v>
      </c>
      <c r="F36" s="17">
        <f t="shared" si="2"/>
        <v>-1</v>
      </c>
      <c r="G36" s="17">
        <f t="shared" si="3"/>
        <v>-3</v>
      </c>
      <c r="H36" s="2758" t="str">
        <f t="shared" si="4"/>
        <v xml:space="preserve">悪化 </v>
      </c>
      <c r="I36" s="27">
        <f>'6兵庫県CI先行個別指標'!L384</f>
        <v>107.8</v>
      </c>
      <c r="J36" s="2738">
        <f t="shared" si="5"/>
        <v>109.13333333333333</v>
      </c>
      <c r="K36" s="2750">
        <f t="shared" si="33"/>
        <v>-2.86666666666666</v>
      </c>
      <c r="L36" s="17">
        <f t="shared" si="6"/>
        <v>-1</v>
      </c>
      <c r="M36" s="17">
        <f t="shared" si="7"/>
        <v>-3</v>
      </c>
      <c r="N36" s="2758" t="str">
        <f t="shared" si="8"/>
        <v xml:space="preserve">悪化 </v>
      </c>
      <c r="O36" s="27">
        <f>'6兵庫県CI先行個別指標'!M384</f>
        <v>2613</v>
      </c>
      <c r="P36" s="2738">
        <f t="shared" si="9"/>
        <v>2679.6666666666665</v>
      </c>
      <c r="Q36" s="2738">
        <f t="shared" si="10"/>
        <v>-71.333333333333485</v>
      </c>
      <c r="R36" s="17">
        <f t="shared" si="11"/>
        <v>-1</v>
      </c>
      <c r="S36" s="17">
        <f t="shared" si="12"/>
        <v>-1</v>
      </c>
      <c r="T36" s="2758" t="str">
        <f t="shared" si="13"/>
        <v xml:space="preserve"> ?</v>
      </c>
      <c r="U36" s="28">
        <f>'6兵庫県CI先行個別指標'!N384</f>
        <v>14467</v>
      </c>
      <c r="V36" s="2739">
        <f t="shared" si="14"/>
        <v>13257</v>
      </c>
      <c r="W36" s="2740">
        <f t="shared" si="15"/>
        <v>-302</v>
      </c>
      <c r="X36" s="17">
        <f t="shared" si="16"/>
        <v>-1</v>
      </c>
      <c r="Y36" s="17">
        <f t="shared" si="17"/>
        <v>-3</v>
      </c>
      <c r="Z36" s="2758" t="str">
        <f t="shared" si="18"/>
        <v xml:space="preserve">悪化 </v>
      </c>
      <c r="AA36" s="28">
        <f>'6兵庫県CI先行個別指標'!O384</f>
        <v>8458</v>
      </c>
      <c r="AB36" s="2738">
        <f t="shared" si="19"/>
        <v>7961.666666666667</v>
      </c>
      <c r="AC36" s="2738">
        <f t="shared" si="20"/>
        <v>-364.33333333333303</v>
      </c>
      <c r="AD36" s="17">
        <f t="shared" si="21"/>
        <v>-1</v>
      </c>
      <c r="AE36" s="17">
        <f t="shared" si="22"/>
        <v>-3</v>
      </c>
      <c r="AF36" s="2758" t="str">
        <f t="shared" si="23"/>
        <v xml:space="preserve">悪化 </v>
      </c>
      <c r="AG36" s="28">
        <f>'6兵庫県CI先行個別指標'!P384</f>
        <v>42</v>
      </c>
      <c r="AH36" s="2738">
        <f t="shared" si="24"/>
        <v>33.333333333333336</v>
      </c>
      <c r="AI36" s="2750">
        <f t="shared" si="34"/>
        <v>-2.6666666666666679</v>
      </c>
      <c r="AJ36" s="17">
        <f t="shared" si="25"/>
        <v>-1</v>
      </c>
      <c r="AK36" s="17">
        <f t="shared" si="26"/>
        <v>-1</v>
      </c>
      <c r="AL36" s="2758" t="str">
        <f t="shared" si="27"/>
        <v xml:space="preserve"> ?</v>
      </c>
      <c r="AM36" s="27">
        <f>'6兵庫県CI先行個別指標'!Q384</f>
        <v>91.7</v>
      </c>
      <c r="AN36" s="2738">
        <f t="shared" si="28"/>
        <v>89.5</v>
      </c>
      <c r="AO36" s="2738">
        <f t="shared" si="29"/>
        <v>0.4000000000000199</v>
      </c>
      <c r="AP36" s="17">
        <f t="shared" si="30"/>
        <v>1</v>
      </c>
      <c r="AQ36" s="17">
        <f t="shared" si="31"/>
        <v>-1</v>
      </c>
      <c r="AR36" s="2570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738">
        <f t="shared" si="0"/>
        <v>86.366666666666674</v>
      </c>
      <c r="E37" s="2738">
        <f t="shared" si="1"/>
        <v>-1.1666666666666714</v>
      </c>
      <c r="F37" s="17">
        <f t="shared" si="2"/>
        <v>-1</v>
      </c>
      <c r="G37" s="17">
        <f t="shared" si="3"/>
        <v>-3</v>
      </c>
      <c r="H37" s="2758" t="str">
        <f t="shared" si="4"/>
        <v xml:space="preserve">悪化 </v>
      </c>
      <c r="I37" s="27">
        <f>'6兵庫県CI先行個別指標'!L385</f>
        <v>103.3</v>
      </c>
      <c r="J37" s="2738">
        <f t="shared" si="5"/>
        <v>108.2</v>
      </c>
      <c r="K37" s="2750">
        <f t="shared" si="33"/>
        <v>0.93333333333332291</v>
      </c>
      <c r="L37" s="17">
        <f t="shared" si="6"/>
        <v>1</v>
      </c>
      <c r="M37" s="17">
        <f t="shared" si="7"/>
        <v>-1</v>
      </c>
      <c r="N37" s="2758" t="str">
        <f t="shared" si="8"/>
        <v xml:space="preserve"> ?</v>
      </c>
      <c r="O37" s="27">
        <f>'6兵庫県CI先行個別指標'!M385</f>
        <v>2540</v>
      </c>
      <c r="P37" s="2738">
        <f t="shared" si="9"/>
        <v>2563.3333333333335</v>
      </c>
      <c r="Q37" s="2738">
        <f t="shared" si="10"/>
        <v>-116.33333333333303</v>
      </c>
      <c r="R37" s="17">
        <f t="shared" si="11"/>
        <v>-1</v>
      </c>
      <c r="S37" s="17">
        <f t="shared" si="12"/>
        <v>-1</v>
      </c>
      <c r="T37" s="2758" t="str">
        <f t="shared" si="13"/>
        <v xml:space="preserve"> ?</v>
      </c>
      <c r="U37" s="28">
        <f>'6兵庫県CI先行個別指標'!N385</f>
        <v>13001</v>
      </c>
      <c r="V37" s="2739">
        <f t="shared" si="14"/>
        <v>13509.666666666666</v>
      </c>
      <c r="W37" s="2740">
        <f t="shared" si="15"/>
        <v>252.66666666666606</v>
      </c>
      <c r="X37" s="17">
        <f t="shared" si="16"/>
        <v>1</v>
      </c>
      <c r="Y37" s="17">
        <f t="shared" si="17"/>
        <v>-1</v>
      </c>
      <c r="Z37" s="2758" t="str">
        <f t="shared" si="18"/>
        <v xml:space="preserve"> ?</v>
      </c>
      <c r="AA37" s="28">
        <f>'6兵庫県CI先行個別指標'!O385</f>
        <v>9504</v>
      </c>
      <c r="AB37" s="2738">
        <f t="shared" si="19"/>
        <v>8342.3333333333339</v>
      </c>
      <c r="AC37" s="2738">
        <f t="shared" si="20"/>
        <v>380.66666666666697</v>
      </c>
      <c r="AD37" s="17">
        <f t="shared" si="21"/>
        <v>1</v>
      </c>
      <c r="AE37" s="17">
        <f t="shared" si="22"/>
        <v>-1</v>
      </c>
      <c r="AF37" s="2758" t="str">
        <f t="shared" si="23"/>
        <v xml:space="preserve"> ?</v>
      </c>
      <c r="AG37" s="28">
        <f>'6兵庫県CI先行個別指標'!P385</f>
        <v>39</v>
      </c>
      <c r="AH37" s="2738">
        <f t="shared" si="24"/>
        <v>30.666666666666668</v>
      </c>
      <c r="AI37" s="2750">
        <f t="shared" si="34"/>
        <v>2.6666666666666679</v>
      </c>
      <c r="AJ37" s="17">
        <f t="shared" si="25"/>
        <v>1</v>
      </c>
      <c r="AK37" s="17">
        <f t="shared" si="26"/>
        <v>1</v>
      </c>
      <c r="AL37" s="2758" t="str">
        <f t="shared" si="27"/>
        <v xml:space="preserve"> ?</v>
      </c>
      <c r="AM37" s="27">
        <f>'6兵庫県CI先行個別指標'!Q385</f>
        <v>94</v>
      </c>
      <c r="AN37" s="2738">
        <f t="shared" si="28"/>
        <v>91.600000000000009</v>
      </c>
      <c r="AO37" s="2738">
        <f t="shared" si="29"/>
        <v>2.1000000000000085</v>
      </c>
      <c r="AP37" s="17">
        <f t="shared" si="30"/>
        <v>1</v>
      </c>
      <c r="AQ37" s="17">
        <f t="shared" si="31"/>
        <v>1</v>
      </c>
      <c r="AR37" s="2570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738">
        <f t="shared" si="0"/>
        <v>89.899999999999991</v>
      </c>
      <c r="E38" s="2738">
        <f t="shared" si="1"/>
        <v>3.5333333333333172</v>
      </c>
      <c r="F38" s="17">
        <f t="shared" si="2"/>
        <v>1</v>
      </c>
      <c r="G38" s="17">
        <f t="shared" si="3"/>
        <v>-1</v>
      </c>
      <c r="H38" s="2758" t="str">
        <f t="shared" si="4"/>
        <v xml:space="preserve"> ?</v>
      </c>
      <c r="I38" s="27">
        <f>'6兵庫県CI先行個別指標'!L386</f>
        <v>101.9</v>
      </c>
      <c r="J38" s="2738">
        <f t="shared" si="5"/>
        <v>104.33333333333333</v>
      </c>
      <c r="K38" s="2750">
        <f t="shared" si="33"/>
        <v>3.8666666666666742</v>
      </c>
      <c r="L38" s="17">
        <f t="shared" si="6"/>
        <v>1</v>
      </c>
      <c r="M38" s="17">
        <f t="shared" si="7"/>
        <v>1</v>
      </c>
      <c r="N38" s="2758" t="str">
        <f t="shared" si="8"/>
        <v xml:space="preserve"> ?</v>
      </c>
      <c r="O38" s="27">
        <f>'6兵庫県CI先行個別指標'!M386</f>
        <v>2283</v>
      </c>
      <c r="P38" s="2738">
        <f t="shared" si="9"/>
        <v>2478.6666666666665</v>
      </c>
      <c r="Q38" s="2738">
        <f t="shared" si="10"/>
        <v>-84.66666666666697</v>
      </c>
      <c r="R38" s="17">
        <f t="shared" si="11"/>
        <v>-1</v>
      </c>
      <c r="S38" s="17">
        <f t="shared" si="12"/>
        <v>-3</v>
      </c>
      <c r="T38" s="2758" t="str">
        <f t="shared" si="13"/>
        <v xml:space="preserve">悪化 </v>
      </c>
      <c r="U38" s="28">
        <f>'6兵庫県CI先行個別指標'!N386</f>
        <v>13594</v>
      </c>
      <c r="V38" s="2739">
        <f t="shared" si="14"/>
        <v>13687.333333333334</v>
      </c>
      <c r="W38" s="2740">
        <f t="shared" si="15"/>
        <v>177.66666666666788</v>
      </c>
      <c r="X38" s="17">
        <f t="shared" si="16"/>
        <v>1</v>
      </c>
      <c r="Y38" s="17">
        <f t="shared" si="17"/>
        <v>1</v>
      </c>
      <c r="Z38" s="2758" t="str">
        <f t="shared" si="18"/>
        <v xml:space="preserve"> ?</v>
      </c>
      <c r="AA38" s="28">
        <f>'6兵庫県CI先行個別指標'!O386</f>
        <v>9770</v>
      </c>
      <c r="AB38" s="2738">
        <f t="shared" si="19"/>
        <v>9244</v>
      </c>
      <c r="AC38" s="2738">
        <f t="shared" si="20"/>
        <v>901.66666666666606</v>
      </c>
      <c r="AD38" s="17">
        <f t="shared" si="21"/>
        <v>1</v>
      </c>
      <c r="AE38" s="17">
        <f t="shared" si="22"/>
        <v>1</v>
      </c>
      <c r="AF38" s="2758" t="str">
        <f t="shared" si="23"/>
        <v xml:space="preserve"> ?</v>
      </c>
      <c r="AG38" s="28">
        <f>'6兵庫県CI先行個別指標'!P386</f>
        <v>45</v>
      </c>
      <c r="AH38" s="2738">
        <f t="shared" si="24"/>
        <v>42</v>
      </c>
      <c r="AI38" s="2750">
        <f t="shared" si="34"/>
        <v>-11.333333333333332</v>
      </c>
      <c r="AJ38" s="17">
        <f t="shared" si="25"/>
        <v>-1</v>
      </c>
      <c r="AK38" s="17">
        <f t="shared" si="26"/>
        <v>-1</v>
      </c>
      <c r="AL38" s="2758" t="str">
        <f t="shared" si="27"/>
        <v xml:space="preserve"> ?</v>
      </c>
      <c r="AM38" s="27">
        <f>'6兵庫県CI先行個別指標'!Q386</f>
        <v>97</v>
      </c>
      <c r="AN38" s="2738">
        <f t="shared" si="28"/>
        <v>94.233333333333334</v>
      </c>
      <c r="AO38" s="2738">
        <f t="shared" si="29"/>
        <v>2.6333333333333258</v>
      </c>
      <c r="AP38" s="17">
        <f t="shared" si="30"/>
        <v>1</v>
      </c>
      <c r="AQ38" s="17">
        <f t="shared" si="31"/>
        <v>3</v>
      </c>
      <c r="AR38" s="2570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738">
        <f t="shared" si="0"/>
        <v>93.166666666666671</v>
      </c>
      <c r="E39" s="2738">
        <f t="shared" si="1"/>
        <v>3.2666666666666799</v>
      </c>
      <c r="F39" s="17">
        <f t="shared" si="2"/>
        <v>1</v>
      </c>
      <c r="G39" s="17">
        <f t="shared" si="3"/>
        <v>1</v>
      </c>
      <c r="H39" s="2758" t="str">
        <f t="shared" si="4"/>
        <v xml:space="preserve"> ?</v>
      </c>
      <c r="I39" s="27">
        <f>'6兵庫県CI先行個別指標'!L387</f>
        <v>92.7</v>
      </c>
      <c r="J39" s="2738">
        <f t="shared" si="5"/>
        <v>99.3</v>
      </c>
      <c r="K39" s="2750">
        <f t="shared" si="33"/>
        <v>5.0333333333333314</v>
      </c>
      <c r="L39" s="17">
        <f t="shared" si="6"/>
        <v>1</v>
      </c>
      <c r="M39" s="17">
        <f t="shared" si="7"/>
        <v>3</v>
      </c>
      <c r="N39" s="2758" t="str">
        <f t="shared" si="8"/>
        <v xml:space="preserve">改善 </v>
      </c>
      <c r="O39" s="27">
        <f>'6兵庫県CI先行個別指標'!M387</f>
        <v>2627</v>
      </c>
      <c r="P39" s="2738">
        <f t="shared" si="9"/>
        <v>2483.3333333333335</v>
      </c>
      <c r="Q39" s="2738">
        <f t="shared" si="10"/>
        <v>4.6666666666669698</v>
      </c>
      <c r="R39" s="17">
        <f t="shared" si="11"/>
        <v>1</v>
      </c>
      <c r="S39" s="17">
        <f t="shared" si="12"/>
        <v>-1</v>
      </c>
      <c r="T39" s="2758" t="str">
        <f t="shared" si="13"/>
        <v xml:space="preserve"> ?</v>
      </c>
      <c r="U39" s="28">
        <f>'6兵庫県CI先行個別指標'!N387</f>
        <v>14721</v>
      </c>
      <c r="V39" s="2739">
        <f t="shared" si="14"/>
        <v>13772</v>
      </c>
      <c r="W39" s="2740">
        <f t="shared" si="15"/>
        <v>84.66666666666606</v>
      </c>
      <c r="X39" s="17">
        <f t="shared" si="16"/>
        <v>1</v>
      </c>
      <c r="Y39" s="17">
        <f t="shared" si="17"/>
        <v>3</v>
      </c>
      <c r="Z39" s="2758" t="str">
        <f t="shared" si="18"/>
        <v xml:space="preserve">改善 </v>
      </c>
      <c r="AA39" s="28">
        <f>'6兵庫県CI先行個別指標'!O387</f>
        <v>10446</v>
      </c>
      <c r="AB39" s="2738">
        <f t="shared" si="19"/>
        <v>9906.6666666666661</v>
      </c>
      <c r="AC39" s="2738">
        <f t="shared" si="20"/>
        <v>662.66666666666606</v>
      </c>
      <c r="AD39" s="17">
        <f t="shared" si="21"/>
        <v>1</v>
      </c>
      <c r="AE39" s="17">
        <f t="shared" si="22"/>
        <v>3</v>
      </c>
      <c r="AF39" s="2758" t="str">
        <f t="shared" si="23"/>
        <v xml:space="preserve">改善 </v>
      </c>
      <c r="AG39" s="28">
        <f>'6兵庫県CI先行個別指標'!P387</f>
        <v>28</v>
      </c>
      <c r="AH39" s="2738">
        <f t="shared" si="24"/>
        <v>37.333333333333336</v>
      </c>
      <c r="AI39" s="2750">
        <f t="shared" si="34"/>
        <v>4.6666666666666643</v>
      </c>
      <c r="AJ39" s="17">
        <f t="shared" si="25"/>
        <v>1</v>
      </c>
      <c r="AK39" s="17">
        <f t="shared" si="26"/>
        <v>1</v>
      </c>
      <c r="AL39" s="2758" t="str">
        <f t="shared" si="27"/>
        <v xml:space="preserve"> ?</v>
      </c>
      <c r="AM39" s="27">
        <f>'6兵庫県CI先行個別指標'!Q387</f>
        <v>96.8</v>
      </c>
      <c r="AN39" s="2738">
        <f t="shared" si="28"/>
        <v>95.933333333333337</v>
      </c>
      <c r="AO39" s="2738">
        <f t="shared" si="29"/>
        <v>1.7000000000000028</v>
      </c>
      <c r="AP39" s="17">
        <f t="shared" si="30"/>
        <v>1</v>
      </c>
      <c r="AQ39" s="17">
        <f t="shared" si="31"/>
        <v>3</v>
      </c>
      <c r="AR39" s="2570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738">
        <f t="shared" si="0"/>
        <v>97.09999999999998</v>
      </c>
      <c r="E40" s="2738">
        <f t="shared" si="1"/>
        <v>3.9333333333333087</v>
      </c>
      <c r="F40" s="17">
        <f t="shared" si="2"/>
        <v>1</v>
      </c>
      <c r="G40" s="17">
        <f t="shared" si="3"/>
        <v>3</v>
      </c>
      <c r="H40" s="2758" t="str">
        <f t="shared" si="4"/>
        <v xml:space="preserve">改善 </v>
      </c>
      <c r="I40" s="27">
        <f>'6兵庫県CI先行個別指標'!L388</f>
        <v>91.2</v>
      </c>
      <c r="J40" s="2738">
        <f t="shared" si="5"/>
        <v>95.266666666666666</v>
      </c>
      <c r="K40" s="2750">
        <f t="shared" si="33"/>
        <v>4.0333333333333314</v>
      </c>
      <c r="L40" s="17">
        <f t="shared" si="6"/>
        <v>1</v>
      </c>
      <c r="M40" s="17">
        <f t="shared" si="7"/>
        <v>3</v>
      </c>
      <c r="N40" s="2758" t="str">
        <f t="shared" si="8"/>
        <v xml:space="preserve">改善 </v>
      </c>
      <c r="O40" s="27">
        <f>'6兵庫県CI先行個別指標'!M388</f>
        <v>2398</v>
      </c>
      <c r="P40" s="2738">
        <f t="shared" si="9"/>
        <v>2436</v>
      </c>
      <c r="Q40" s="2738">
        <f t="shared" si="10"/>
        <v>-47.333333333333485</v>
      </c>
      <c r="R40" s="17">
        <f t="shared" si="11"/>
        <v>-1</v>
      </c>
      <c r="S40" s="17">
        <f t="shared" si="12"/>
        <v>-1</v>
      </c>
      <c r="T40" s="2758" t="str">
        <f t="shared" si="13"/>
        <v xml:space="preserve"> ?</v>
      </c>
      <c r="U40" s="28">
        <f>'6兵庫県CI先行個別指標'!N388</f>
        <v>13430</v>
      </c>
      <c r="V40" s="2739">
        <f t="shared" si="14"/>
        <v>13915</v>
      </c>
      <c r="W40" s="2740">
        <f t="shared" si="15"/>
        <v>143</v>
      </c>
      <c r="X40" s="17">
        <f t="shared" si="16"/>
        <v>1</v>
      </c>
      <c r="Y40" s="17">
        <f t="shared" si="17"/>
        <v>3</v>
      </c>
      <c r="Z40" s="2758" t="str">
        <f t="shared" si="18"/>
        <v xml:space="preserve">改善 </v>
      </c>
      <c r="AA40" s="28">
        <f>'6兵庫県CI先行個別指標'!O388</f>
        <v>10687</v>
      </c>
      <c r="AB40" s="2738">
        <f t="shared" si="19"/>
        <v>10301</v>
      </c>
      <c r="AC40" s="2738">
        <f t="shared" si="20"/>
        <v>394.33333333333394</v>
      </c>
      <c r="AD40" s="17">
        <f t="shared" si="21"/>
        <v>1</v>
      </c>
      <c r="AE40" s="17">
        <f t="shared" si="22"/>
        <v>3</v>
      </c>
      <c r="AF40" s="2758" t="str">
        <f t="shared" si="23"/>
        <v xml:space="preserve">改善 </v>
      </c>
      <c r="AG40" s="28">
        <f>'6兵庫県CI先行個別指標'!P388</f>
        <v>34</v>
      </c>
      <c r="AH40" s="2738">
        <f t="shared" si="24"/>
        <v>35.666666666666664</v>
      </c>
      <c r="AI40" s="2750">
        <f t="shared" si="34"/>
        <v>1.6666666666666714</v>
      </c>
      <c r="AJ40" s="17">
        <f t="shared" si="25"/>
        <v>1</v>
      </c>
      <c r="AK40" s="17">
        <f t="shared" si="26"/>
        <v>1</v>
      </c>
      <c r="AL40" s="2758" t="str">
        <f t="shared" si="27"/>
        <v xml:space="preserve"> ?</v>
      </c>
      <c r="AM40" s="27">
        <f>'6兵庫県CI先行個別指標'!Q388</f>
        <v>97</v>
      </c>
      <c r="AN40" s="2738">
        <f t="shared" si="28"/>
        <v>96.933333333333337</v>
      </c>
      <c r="AO40" s="2738">
        <f t="shared" si="29"/>
        <v>1</v>
      </c>
      <c r="AP40" s="17">
        <f t="shared" si="30"/>
        <v>1</v>
      </c>
      <c r="AQ40" s="17">
        <f t="shared" si="31"/>
        <v>3</v>
      </c>
      <c r="AR40" s="2570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738">
        <f t="shared" si="0"/>
        <v>99.100000000000009</v>
      </c>
      <c r="E41" s="2738">
        <f t="shared" si="1"/>
        <v>2.0000000000000284</v>
      </c>
      <c r="F41" s="17">
        <f t="shared" si="2"/>
        <v>1</v>
      </c>
      <c r="G41" s="17">
        <f t="shared" si="3"/>
        <v>3</v>
      </c>
      <c r="H41" s="2758" t="str">
        <f t="shared" si="4"/>
        <v xml:space="preserve">改善 </v>
      </c>
      <c r="I41" s="27">
        <f>'6兵庫県CI先行個別指標'!L389</f>
        <v>95.1</v>
      </c>
      <c r="J41" s="2738">
        <f t="shared" si="5"/>
        <v>93</v>
      </c>
      <c r="K41" s="2750">
        <f t="shared" si="33"/>
        <v>2.2666666666666657</v>
      </c>
      <c r="L41" s="17">
        <f t="shared" si="6"/>
        <v>1</v>
      </c>
      <c r="M41" s="17">
        <f t="shared" si="7"/>
        <v>3</v>
      </c>
      <c r="N41" s="2758" t="str">
        <f t="shared" si="8"/>
        <v xml:space="preserve">改善 </v>
      </c>
      <c r="O41" s="27">
        <f>'6兵庫県CI先行個別指標'!M389</f>
        <v>2683</v>
      </c>
      <c r="P41" s="2738">
        <f t="shared" si="9"/>
        <v>2569.3333333333335</v>
      </c>
      <c r="Q41" s="2738">
        <f t="shared" si="10"/>
        <v>133.33333333333348</v>
      </c>
      <c r="R41" s="17">
        <f t="shared" si="11"/>
        <v>1</v>
      </c>
      <c r="S41" s="17">
        <f t="shared" si="12"/>
        <v>1</v>
      </c>
      <c r="T41" s="2758" t="str">
        <f t="shared" si="13"/>
        <v xml:space="preserve"> ?</v>
      </c>
      <c r="U41" s="28">
        <f>'6兵庫県CI先行個別指標'!N389</f>
        <v>13612</v>
      </c>
      <c r="V41" s="2739">
        <f t="shared" si="14"/>
        <v>13921</v>
      </c>
      <c r="W41" s="2740">
        <f t="shared" si="15"/>
        <v>6</v>
      </c>
      <c r="X41" s="17">
        <f t="shared" si="16"/>
        <v>1</v>
      </c>
      <c r="Y41" s="17">
        <f t="shared" si="17"/>
        <v>3</v>
      </c>
      <c r="Z41" s="2758" t="str">
        <f t="shared" si="18"/>
        <v xml:space="preserve">改善 </v>
      </c>
      <c r="AA41" s="28">
        <f>'6兵庫県CI先行個別指標'!O389</f>
        <v>10609</v>
      </c>
      <c r="AB41" s="2738">
        <f t="shared" si="19"/>
        <v>10580.666666666666</v>
      </c>
      <c r="AC41" s="2738">
        <f t="shared" si="20"/>
        <v>279.66666666666606</v>
      </c>
      <c r="AD41" s="17">
        <f t="shared" si="21"/>
        <v>1</v>
      </c>
      <c r="AE41" s="17">
        <f t="shared" si="22"/>
        <v>3</v>
      </c>
      <c r="AF41" s="2758" t="str">
        <f t="shared" si="23"/>
        <v xml:space="preserve">改善 </v>
      </c>
      <c r="AG41" s="28">
        <f>'6兵庫県CI先行個別指標'!P389</f>
        <v>37</v>
      </c>
      <c r="AH41" s="2738">
        <f t="shared" si="24"/>
        <v>33</v>
      </c>
      <c r="AI41" s="2750">
        <f t="shared" si="34"/>
        <v>2.6666666666666643</v>
      </c>
      <c r="AJ41" s="17">
        <f t="shared" si="25"/>
        <v>1</v>
      </c>
      <c r="AK41" s="17">
        <f t="shared" si="26"/>
        <v>3</v>
      </c>
      <c r="AL41" s="2758" t="str">
        <f t="shared" si="27"/>
        <v xml:space="preserve">改善 </v>
      </c>
      <c r="AM41" s="27">
        <f>'6兵庫県CI先行個別指標'!Q389</f>
        <v>98.7</v>
      </c>
      <c r="AN41" s="2738">
        <f t="shared" si="28"/>
        <v>97.5</v>
      </c>
      <c r="AO41" s="2738">
        <f t="shared" si="29"/>
        <v>0.56666666666666288</v>
      </c>
      <c r="AP41" s="17">
        <f t="shared" si="30"/>
        <v>1</v>
      </c>
      <c r="AQ41" s="17">
        <f t="shared" si="31"/>
        <v>3</v>
      </c>
      <c r="AR41" s="2570" t="str">
        <f t="shared" si="32"/>
        <v xml:space="preserve">改善 </v>
      </c>
    </row>
    <row r="42" spans="1:44">
      <c r="A42" s="113"/>
      <c r="B42" s="2744" t="s">
        <v>14</v>
      </c>
      <c r="C42" s="29">
        <f>'6兵庫県CI先行個別指標'!K390</f>
        <v>106.1</v>
      </c>
      <c r="D42" s="2741">
        <f t="shared" si="0"/>
        <v>102.66666666666667</v>
      </c>
      <c r="E42" s="2741">
        <f t="shared" si="1"/>
        <v>3.5666666666666629</v>
      </c>
      <c r="F42" s="402">
        <f t="shared" si="2"/>
        <v>1</v>
      </c>
      <c r="G42" s="402">
        <f t="shared" si="3"/>
        <v>3</v>
      </c>
      <c r="H42" s="2759" t="str">
        <f t="shared" si="4"/>
        <v xml:space="preserve">改善 </v>
      </c>
      <c r="I42" s="29">
        <f>'6兵庫県CI先行個別指標'!L390</f>
        <v>92.1</v>
      </c>
      <c r="J42" s="2741">
        <f t="shared" si="5"/>
        <v>92.8</v>
      </c>
      <c r="K42" s="2751">
        <f t="shared" si="33"/>
        <v>0.20000000000000284</v>
      </c>
      <c r="L42" s="402">
        <f t="shared" si="6"/>
        <v>1</v>
      </c>
      <c r="M42" s="402">
        <f t="shared" si="7"/>
        <v>3</v>
      </c>
      <c r="N42" s="2759" t="str">
        <f t="shared" si="8"/>
        <v xml:space="preserve">改善 </v>
      </c>
      <c r="O42" s="29">
        <f>'6兵庫県CI先行個別指標'!M390</f>
        <v>2460</v>
      </c>
      <c r="P42" s="2741">
        <f t="shared" si="9"/>
        <v>2513.6666666666665</v>
      </c>
      <c r="Q42" s="2741">
        <f t="shared" si="10"/>
        <v>-55.66666666666697</v>
      </c>
      <c r="R42" s="402">
        <f t="shared" si="11"/>
        <v>-1</v>
      </c>
      <c r="S42" s="402">
        <f t="shared" si="12"/>
        <v>-1</v>
      </c>
      <c r="T42" s="2759" t="str">
        <f t="shared" si="13"/>
        <v xml:space="preserve"> ?</v>
      </c>
      <c r="U42" s="30">
        <f>'6兵庫県CI先行個別指標'!N390</f>
        <v>13980</v>
      </c>
      <c r="V42" s="2742">
        <f t="shared" si="14"/>
        <v>13674</v>
      </c>
      <c r="W42" s="2743">
        <f t="shared" si="15"/>
        <v>-247</v>
      </c>
      <c r="X42" s="402">
        <f t="shared" si="16"/>
        <v>-1</v>
      </c>
      <c r="Y42" s="402">
        <f t="shared" si="17"/>
        <v>1</v>
      </c>
      <c r="Z42" s="2759" t="str">
        <f t="shared" si="18"/>
        <v xml:space="preserve"> ?</v>
      </c>
      <c r="AA42" s="30">
        <f>'6兵庫県CI先行個別指標'!O390</f>
        <v>10474</v>
      </c>
      <c r="AB42" s="2741">
        <f t="shared" si="19"/>
        <v>10590</v>
      </c>
      <c r="AC42" s="2741">
        <f t="shared" si="20"/>
        <v>9.3333333333339397</v>
      </c>
      <c r="AD42" s="402">
        <f t="shared" si="21"/>
        <v>1</v>
      </c>
      <c r="AE42" s="402">
        <f t="shared" si="22"/>
        <v>3</v>
      </c>
      <c r="AF42" s="2759" t="str">
        <f t="shared" si="23"/>
        <v xml:space="preserve">改善 </v>
      </c>
      <c r="AG42" s="30">
        <f>'6兵庫県CI先行個別指標'!P390</f>
        <v>28</v>
      </c>
      <c r="AH42" s="2741">
        <f t="shared" si="24"/>
        <v>33</v>
      </c>
      <c r="AI42" s="2751">
        <f t="shared" si="34"/>
        <v>0</v>
      </c>
      <c r="AJ42" s="402">
        <f t="shared" si="25"/>
        <v>1</v>
      </c>
      <c r="AK42" s="402">
        <f t="shared" si="26"/>
        <v>3</v>
      </c>
      <c r="AL42" s="2759" t="str">
        <f t="shared" si="27"/>
        <v xml:space="preserve">改善 </v>
      </c>
      <c r="AM42" s="29">
        <f>'6兵庫県CI先行個別指標'!Q390</f>
        <v>99.8</v>
      </c>
      <c r="AN42" s="2741">
        <f t="shared" si="28"/>
        <v>98.5</v>
      </c>
      <c r="AO42" s="2741">
        <f t="shared" si="29"/>
        <v>1</v>
      </c>
      <c r="AP42" s="402">
        <f t="shared" si="30"/>
        <v>1</v>
      </c>
      <c r="AQ42" s="402">
        <f t="shared" si="31"/>
        <v>3</v>
      </c>
      <c r="AR42" s="2754" t="str">
        <f t="shared" si="32"/>
        <v xml:space="preserve">改善 </v>
      </c>
    </row>
    <row r="43" spans="1:44">
      <c r="A43" s="112" t="s">
        <v>817</v>
      </c>
      <c r="B43" s="768" t="s">
        <v>3</v>
      </c>
      <c r="C43" s="27">
        <f>'6兵庫県CI先行個別指標'!K391</f>
        <v>103.6</v>
      </c>
      <c r="D43" s="2720">
        <f t="shared" si="0"/>
        <v>103.66666666666667</v>
      </c>
      <c r="E43" s="2720">
        <f t="shared" si="1"/>
        <v>1</v>
      </c>
      <c r="F43" s="17">
        <f t="shared" si="2"/>
        <v>1</v>
      </c>
      <c r="G43" s="17">
        <f t="shared" si="3"/>
        <v>3</v>
      </c>
      <c r="H43" s="2758" t="str">
        <f t="shared" si="4"/>
        <v xml:space="preserve">改善 </v>
      </c>
      <c r="I43" s="27">
        <f>'6兵庫県CI先行個別指標'!L391</f>
        <v>94</v>
      </c>
      <c r="J43" s="2720">
        <f t="shared" si="5"/>
        <v>93.733333333333334</v>
      </c>
      <c r="K43" s="2750">
        <f t="shared" si="33"/>
        <v>-0.93333333333333712</v>
      </c>
      <c r="L43" s="17">
        <f t="shared" si="6"/>
        <v>-1</v>
      </c>
      <c r="M43" s="17">
        <f t="shared" si="7"/>
        <v>1</v>
      </c>
      <c r="N43" s="2758" t="str">
        <f t="shared" si="8"/>
        <v xml:space="preserve"> ?</v>
      </c>
      <c r="O43" s="27">
        <f>'6兵庫県CI先行個別指標'!M391</f>
        <v>2641</v>
      </c>
      <c r="P43" s="2720">
        <f t="shared" si="9"/>
        <v>2594.6666666666665</v>
      </c>
      <c r="Q43" s="2720">
        <f t="shared" si="10"/>
        <v>81</v>
      </c>
      <c r="R43" s="17">
        <f t="shared" si="11"/>
        <v>1</v>
      </c>
      <c r="S43" s="17">
        <f t="shared" si="12"/>
        <v>1</v>
      </c>
      <c r="T43" s="2758" t="str">
        <f t="shared" si="13"/>
        <v xml:space="preserve"> ?</v>
      </c>
      <c r="U43" s="28">
        <f>'6兵庫県CI先行個別指標'!N391</f>
        <v>14206</v>
      </c>
      <c r="V43" s="2729">
        <f t="shared" si="14"/>
        <v>13932.666666666666</v>
      </c>
      <c r="W43" s="2726">
        <f t="shared" si="15"/>
        <v>258.66666666666606</v>
      </c>
      <c r="X43" s="17">
        <f t="shared" si="16"/>
        <v>1</v>
      </c>
      <c r="Y43" s="17">
        <f t="shared" si="17"/>
        <v>1</v>
      </c>
      <c r="Z43" s="2758" t="str">
        <f t="shared" si="18"/>
        <v xml:space="preserve"> ?</v>
      </c>
      <c r="AA43" s="28">
        <f>'6兵庫県CI先行個別指標'!O391</f>
        <v>10547</v>
      </c>
      <c r="AB43" s="2720">
        <f t="shared" si="19"/>
        <v>10543.333333333334</v>
      </c>
      <c r="AC43" s="2720">
        <f t="shared" si="20"/>
        <v>-46.66666666666606</v>
      </c>
      <c r="AD43" s="17">
        <f t="shared" si="21"/>
        <v>-1</v>
      </c>
      <c r="AE43" s="17">
        <f t="shared" si="22"/>
        <v>1</v>
      </c>
      <c r="AF43" s="2758" t="str">
        <f t="shared" si="23"/>
        <v xml:space="preserve"> ?</v>
      </c>
      <c r="AG43" s="28">
        <f>'6兵庫県CI先行個別指標'!P391</f>
        <v>31</v>
      </c>
      <c r="AH43" s="2720">
        <f t="shared" si="24"/>
        <v>32</v>
      </c>
      <c r="AI43" s="2750">
        <f t="shared" si="34"/>
        <v>1</v>
      </c>
      <c r="AJ43" s="17">
        <f t="shared" si="25"/>
        <v>1</v>
      </c>
      <c r="AK43" s="17">
        <f t="shared" si="26"/>
        <v>3</v>
      </c>
      <c r="AL43" s="2758" t="str">
        <f t="shared" si="27"/>
        <v xml:space="preserve">改善 </v>
      </c>
      <c r="AM43" s="27">
        <f>'6兵庫県CI先行個別指標'!Q391</f>
        <v>102.6</v>
      </c>
      <c r="AN43" s="2720">
        <f t="shared" si="28"/>
        <v>100.36666666666667</v>
      </c>
      <c r="AO43" s="2720">
        <f t="shared" si="29"/>
        <v>1.8666666666666742</v>
      </c>
      <c r="AP43" s="17">
        <f t="shared" si="30"/>
        <v>1</v>
      </c>
      <c r="AQ43" s="17">
        <f t="shared" si="31"/>
        <v>3</v>
      </c>
      <c r="AR43" s="2570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720">
        <f t="shared" si="0"/>
        <v>105.56666666666666</v>
      </c>
      <c r="E44" s="2720">
        <f t="shared" si="1"/>
        <v>1.8999999999999915</v>
      </c>
      <c r="F44" s="17">
        <f t="shared" si="2"/>
        <v>1</v>
      </c>
      <c r="G44" s="17">
        <f t="shared" si="3"/>
        <v>3</v>
      </c>
      <c r="H44" s="2758" t="str">
        <f t="shared" si="4"/>
        <v xml:space="preserve">改善 </v>
      </c>
      <c r="I44" s="27">
        <f>'6兵庫県CI先行個別指標'!L392</f>
        <v>94.2</v>
      </c>
      <c r="J44" s="2720">
        <f t="shared" si="5"/>
        <v>93.433333333333337</v>
      </c>
      <c r="K44" s="2750">
        <f t="shared" si="33"/>
        <v>0.29999999999999716</v>
      </c>
      <c r="L44" s="17">
        <f t="shared" si="6"/>
        <v>1</v>
      </c>
      <c r="M44" s="17">
        <f t="shared" si="7"/>
        <v>1</v>
      </c>
      <c r="N44" s="2758" t="str">
        <f t="shared" si="8"/>
        <v xml:space="preserve"> ?</v>
      </c>
      <c r="O44" s="27">
        <f>'6兵庫県CI先行個別指標'!M392</f>
        <v>2504</v>
      </c>
      <c r="P44" s="2720">
        <f t="shared" si="9"/>
        <v>2535</v>
      </c>
      <c r="Q44" s="2720">
        <f t="shared" si="10"/>
        <v>-59.666666666666515</v>
      </c>
      <c r="R44" s="17">
        <f t="shared" si="11"/>
        <v>-1</v>
      </c>
      <c r="S44" s="17">
        <f t="shared" si="12"/>
        <v>-1</v>
      </c>
      <c r="T44" s="2758" t="str">
        <f t="shared" si="13"/>
        <v xml:space="preserve"> ?</v>
      </c>
      <c r="U44" s="28">
        <f>'6兵庫県CI先行個別指標'!N392</f>
        <v>13815</v>
      </c>
      <c r="V44" s="2729">
        <f t="shared" si="14"/>
        <v>14000.333333333334</v>
      </c>
      <c r="W44" s="2726">
        <f t="shared" si="15"/>
        <v>67.666666666667879</v>
      </c>
      <c r="X44" s="17">
        <f t="shared" si="16"/>
        <v>1</v>
      </c>
      <c r="Y44" s="17">
        <f t="shared" si="17"/>
        <v>1</v>
      </c>
      <c r="Z44" s="2758" t="str">
        <f t="shared" si="18"/>
        <v xml:space="preserve"> ?</v>
      </c>
      <c r="AA44" s="28">
        <f>'6兵庫県CI先行個別指標'!O392</f>
        <v>10281</v>
      </c>
      <c r="AB44" s="2720">
        <f t="shared" si="19"/>
        <v>10434</v>
      </c>
      <c r="AC44" s="2720">
        <f t="shared" si="20"/>
        <v>-109.33333333333394</v>
      </c>
      <c r="AD44" s="17">
        <f t="shared" si="21"/>
        <v>-1</v>
      </c>
      <c r="AE44" s="17">
        <f t="shared" si="22"/>
        <v>-1</v>
      </c>
      <c r="AF44" s="2758" t="str">
        <f t="shared" si="23"/>
        <v xml:space="preserve"> ?</v>
      </c>
      <c r="AG44" s="28">
        <f>'6兵庫県CI先行個別指標'!P392</f>
        <v>24</v>
      </c>
      <c r="AH44" s="2720">
        <f t="shared" si="24"/>
        <v>27.666666666666668</v>
      </c>
      <c r="AI44" s="2750">
        <f t="shared" si="34"/>
        <v>4.3333333333333321</v>
      </c>
      <c r="AJ44" s="17">
        <f t="shared" si="25"/>
        <v>1</v>
      </c>
      <c r="AK44" s="17">
        <f t="shared" si="26"/>
        <v>3</v>
      </c>
      <c r="AL44" s="2758" t="str">
        <f t="shared" si="27"/>
        <v xml:space="preserve">改善 </v>
      </c>
      <c r="AM44" s="27">
        <f>'6兵庫県CI先行個別指標'!Q392</f>
        <v>107.2</v>
      </c>
      <c r="AN44" s="2720">
        <f t="shared" si="28"/>
        <v>103.19999999999999</v>
      </c>
      <c r="AO44" s="2720">
        <f t="shared" si="29"/>
        <v>2.8333333333333144</v>
      </c>
      <c r="AP44" s="17">
        <f t="shared" si="30"/>
        <v>1</v>
      </c>
      <c r="AQ44" s="17">
        <f t="shared" si="31"/>
        <v>3</v>
      </c>
      <c r="AR44" s="2570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720">
        <f t="shared" si="0"/>
        <v>106.10000000000001</v>
      </c>
      <c r="E45" s="2720">
        <f t="shared" si="1"/>
        <v>0.53333333333334565</v>
      </c>
      <c r="F45" s="17">
        <f t="shared" si="2"/>
        <v>1</v>
      </c>
      <c r="G45" s="17">
        <f t="shared" si="3"/>
        <v>3</v>
      </c>
      <c r="H45" s="2758" t="str">
        <f t="shared" si="4"/>
        <v xml:space="preserve">改善 </v>
      </c>
      <c r="I45" s="27">
        <f>'6兵庫県CI先行個別指標'!L393</f>
        <v>92.4</v>
      </c>
      <c r="J45" s="2720">
        <f t="shared" si="5"/>
        <v>93.533333333333346</v>
      </c>
      <c r="K45" s="2750">
        <f t="shared" si="33"/>
        <v>-0.10000000000000853</v>
      </c>
      <c r="L45" s="17">
        <f t="shared" si="6"/>
        <v>-1</v>
      </c>
      <c r="M45" s="17">
        <f t="shared" si="7"/>
        <v>-1</v>
      </c>
      <c r="N45" s="2758" t="str">
        <f t="shared" si="8"/>
        <v xml:space="preserve"> ?</v>
      </c>
      <c r="O45" s="27">
        <f>'6兵庫県CI先行個別指標'!M393</f>
        <v>2363</v>
      </c>
      <c r="P45" s="2720">
        <f t="shared" si="9"/>
        <v>2502.6666666666665</v>
      </c>
      <c r="Q45" s="2720">
        <f t="shared" si="10"/>
        <v>-32.333333333333485</v>
      </c>
      <c r="R45" s="17">
        <f t="shared" si="11"/>
        <v>-1</v>
      </c>
      <c r="S45" s="17">
        <f t="shared" si="12"/>
        <v>-1</v>
      </c>
      <c r="T45" s="2758" t="str">
        <f t="shared" si="13"/>
        <v xml:space="preserve"> ?</v>
      </c>
      <c r="U45" s="28">
        <f>'6兵庫県CI先行個別指標'!N393</f>
        <v>14703</v>
      </c>
      <c r="V45" s="2729">
        <f t="shared" si="14"/>
        <v>14241.333333333334</v>
      </c>
      <c r="W45" s="2726">
        <f t="shared" si="15"/>
        <v>241</v>
      </c>
      <c r="X45" s="17">
        <f t="shared" si="16"/>
        <v>1</v>
      </c>
      <c r="Y45" s="17">
        <f t="shared" si="17"/>
        <v>3</v>
      </c>
      <c r="Z45" s="2758" t="str">
        <f t="shared" si="18"/>
        <v xml:space="preserve">改善 </v>
      </c>
      <c r="AA45" s="28">
        <f>'6兵庫県CI先行個別指標'!O393</f>
        <v>10221</v>
      </c>
      <c r="AB45" s="2720">
        <f t="shared" si="19"/>
        <v>10349.666666666666</v>
      </c>
      <c r="AC45" s="2720">
        <f t="shared" si="20"/>
        <v>-84.33333333333394</v>
      </c>
      <c r="AD45" s="17">
        <f t="shared" si="21"/>
        <v>-1</v>
      </c>
      <c r="AE45" s="17">
        <f t="shared" si="22"/>
        <v>-3</v>
      </c>
      <c r="AF45" s="2758" t="str">
        <f t="shared" si="23"/>
        <v xml:space="preserve">悪化 </v>
      </c>
      <c r="AG45" s="28">
        <f>'6兵庫県CI先行個別指標'!P393</f>
        <v>26</v>
      </c>
      <c r="AH45" s="2720">
        <f t="shared" si="24"/>
        <v>27</v>
      </c>
      <c r="AI45" s="2750">
        <f t="shared" si="34"/>
        <v>0.66666666666666785</v>
      </c>
      <c r="AJ45" s="17">
        <f t="shared" si="25"/>
        <v>1</v>
      </c>
      <c r="AK45" s="17">
        <f t="shared" si="26"/>
        <v>3</v>
      </c>
      <c r="AL45" s="2758" t="str">
        <f t="shared" si="27"/>
        <v xml:space="preserve">改善 </v>
      </c>
      <c r="AM45" s="27">
        <f>'6兵庫県CI先行個別指標'!Q393</f>
        <v>115.4</v>
      </c>
      <c r="AN45" s="2720">
        <f t="shared" si="28"/>
        <v>108.40000000000002</v>
      </c>
      <c r="AO45" s="2720">
        <f t="shared" si="29"/>
        <v>5.2000000000000313</v>
      </c>
      <c r="AP45" s="17">
        <f t="shared" si="30"/>
        <v>1</v>
      </c>
      <c r="AQ45" s="17">
        <f t="shared" si="31"/>
        <v>3</v>
      </c>
      <c r="AR45" s="2570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720">
        <f t="shared" si="0"/>
        <v>107.06666666666666</v>
      </c>
      <c r="E46" s="2720">
        <f t="shared" si="1"/>
        <v>0.96666666666665435</v>
      </c>
      <c r="F46" s="17">
        <f t="shared" si="2"/>
        <v>1</v>
      </c>
      <c r="G46" s="17">
        <f t="shared" si="3"/>
        <v>3</v>
      </c>
      <c r="H46" s="2758" t="str">
        <f t="shared" si="4"/>
        <v xml:space="preserve">改善 </v>
      </c>
      <c r="I46" s="27">
        <f>'6兵庫県CI先行個別指標'!L394</f>
        <v>89.8</v>
      </c>
      <c r="J46" s="2720">
        <f t="shared" si="5"/>
        <v>92.13333333333334</v>
      </c>
      <c r="K46" s="2750">
        <f t="shared" si="33"/>
        <v>1.4000000000000057</v>
      </c>
      <c r="L46" s="17">
        <f t="shared" si="6"/>
        <v>1</v>
      </c>
      <c r="M46" s="17">
        <f t="shared" si="7"/>
        <v>1</v>
      </c>
      <c r="N46" s="2758" t="str">
        <f t="shared" si="8"/>
        <v xml:space="preserve"> ?</v>
      </c>
      <c r="O46" s="27">
        <f>'6兵庫県CI先行個別指標'!M394</f>
        <v>2306</v>
      </c>
      <c r="P46" s="2720">
        <f t="shared" si="9"/>
        <v>2391</v>
      </c>
      <c r="Q46" s="2720">
        <f t="shared" si="10"/>
        <v>-111.66666666666652</v>
      </c>
      <c r="R46" s="17">
        <f t="shared" si="11"/>
        <v>-1</v>
      </c>
      <c r="S46" s="17">
        <f t="shared" si="12"/>
        <v>-3</v>
      </c>
      <c r="T46" s="2758" t="str">
        <f t="shared" si="13"/>
        <v xml:space="preserve">悪化 </v>
      </c>
      <c r="U46" s="28">
        <f>'6兵庫県CI先行個別指標'!N394</f>
        <v>14294</v>
      </c>
      <c r="V46" s="2729">
        <f t="shared" si="14"/>
        <v>14270.666666666666</v>
      </c>
      <c r="W46" s="2726">
        <f t="shared" si="15"/>
        <v>29.333333333332121</v>
      </c>
      <c r="X46" s="17">
        <f t="shared" si="16"/>
        <v>1</v>
      </c>
      <c r="Y46" s="17">
        <f t="shared" si="17"/>
        <v>3</v>
      </c>
      <c r="Z46" s="2758" t="str">
        <f t="shared" si="18"/>
        <v xml:space="preserve">改善 </v>
      </c>
      <c r="AA46" s="28">
        <f>'6兵庫県CI先行個別指標'!O394</f>
        <v>10733</v>
      </c>
      <c r="AB46" s="2720">
        <f t="shared" si="19"/>
        <v>10411.666666666666</v>
      </c>
      <c r="AC46" s="2720">
        <f t="shared" si="20"/>
        <v>62</v>
      </c>
      <c r="AD46" s="17">
        <f t="shared" si="21"/>
        <v>1</v>
      </c>
      <c r="AE46" s="17">
        <f t="shared" si="22"/>
        <v>-1</v>
      </c>
      <c r="AF46" s="2758" t="str">
        <f t="shared" si="23"/>
        <v xml:space="preserve"> ?</v>
      </c>
      <c r="AG46" s="28">
        <f>'6兵庫県CI先行個別指標'!P394</f>
        <v>23</v>
      </c>
      <c r="AH46" s="2720">
        <f t="shared" si="24"/>
        <v>24.333333333333332</v>
      </c>
      <c r="AI46" s="2750">
        <f t="shared" si="34"/>
        <v>2.6666666666666679</v>
      </c>
      <c r="AJ46" s="17">
        <f t="shared" si="25"/>
        <v>1</v>
      </c>
      <c r="AK46" s="17">
        <f t="shared" si="26"/>
        <v>3</v>
      </c>
      <c r="AL46" s="2758" t="str">
        <f t="shared" si="27"/>
        <v xml:space="preserve">改善 </v>
      </c>
      <c r="AM46" s="27">
        <f>'6兵庫県CI先行個別指標'!Q394</f>
        <v>122.2</v>
      </c>
      <c r="AN46" s="2720">
        <f t="shared" si="28"/>
        <v>114.93333333333334</v>
      </c>
      <c r="AO46" s="2720">
        <f t="shared" si="29"/>
        <v>6.5333333333333172</v>
      </c>
      <c r="AP46" s="17">
        <f t="shared" si="30"/>
        <v>1</v>
      </c>
      <c r="AQ46" s="17">
        <f t="shared" si="31"/>
        <v>3</v>
      </c>
      <c r="AR46" s="2570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720">
        <f t="shared" si="0"/>
        <v>106.2</v>
      </c>
      <c r="E47" s="2720">
        <f t="shared" si="1"/>
        <v>-0.86666666666666003</v>
      </c>
      <c r="F47" s="17">
        <f t="shared" si="2"/>
        <v>-1</v>
      </c>
      <c r="G47" s="17">
        <f t="shared" si="3"/>
        <v>1</v>
      </c>
      <c r="H47" s="2758" t="str">
        <f t="shared" si="4"/>
        <v xml:space="preserve"> ?</v>
      </c>
      <c r="I47" s="27">
        <f>'6兵庫県CI先行個別指標'!L395</f>
        <v>89.8</v>
      </c>
      <c r="J47" s="2720">
        <f t="shared" si="5"/>
        <v>90.666666666666671</v>
      </c>
      <c r="K47" s="2750">
        <f t="shared" si="33"/>
        <v>1.4666666666666686</v>
      </c>
      <c r="L47" s="17">
        <f t="shared" si="6"/>
        <v>1</v>
      </c>
      <c r="M47" s="17">
        <f t="shared" si="7"/>
        <v>1</v>
      </c>
      <c r="N47" s="2758" t="str">
        <f t="shared" si="8"/>
        <v xml:space="preserve"> ?</v>
      </c>
      <c r="O47" s="27">
        <f>'6兵庫県CI先行個別指標'!M395</f>
        <v>2542</v>
      </c>
      <c r="P47" s="2720">
        <f t="shared" si="9"/>
        <v>2403.6666666666665</v>
      </c>
      <c r="Q47" s="2720">
        <f t="shared" si="10"/>
        <v>12.666666666666515</v>
      </c>
      <c r="R47" s="17">
        <f t="shared" si="11"/>
        <v>1</v>
      </c>
      <c r="S47" s="17">
        <f t="shared" si="12"/>
        <v>-1</v>
      </c>
      <c r="T47" s="2758" t="str">
        <f t="shared" si="13"/>
        <v xml:space="preserve"> ?</v>
      </c>
      <c r="U47" s="28">
        <f>'6兵庫県CI先行個別指標'!N395</f>
        <v>14080</v>
      </c>
      <c r="V47" s="2729">
        <f t="shared" si="14"/>
        <v>14359</v>
      </c>
      <c r="W47" s="2726">
        <f t="shared" si="15"/>
        <v>88.33333333333394</v>
      </c>
      <c r="X47" s="17">
        <f t="shared" si="16"/>
        <v>1</v>
      </c>
      <c r="Y47" s="17">
        <f t="shared" si="17"/>
        <v>3</v>
      </c>
      <c r="Z47" s="2758" t="str">
        <f t="shared" si="18"/>
        <v xml:space="preserve">改善 </v>
      </c>
      <c r="AA47" s="28">
        <f>'6兵庫県CI先行個別指標'!O395</f>
        <v>10102</v>
      </c>
      <c r="AB47" s="2720">
        <f t="shared" si="19"/>
        <v>10352</v>
      </c>
      <c r="AC47" s="2720">
        <f t="shared" si="20"/>
        <v>-59.66666666666606</v>
      </c>
      <c r="AD47" s="17">
        <f t="shared" si="21"/>
        <v>-1</v>
      </c>
      <c r="AE47" s="17">
        <f t="shared" si="22"/>
        <v>-1</v>
      </c>
      <c r="AF47" s="2758" t="str">
        <f t="shared" si="23"/>
        <v xml:space="preserve"> ?</v>
      </c>
      <c r="AG47" s="28">
        <f>'6兵庫県CI先行個別指標'!P395</f>
        <v>23</v>
      </c>
      <c r="AH47" s="2720">
        <f t="shared" si="24"/>
        <v>24</v>
      </c>
      <c r="AI47" s="2750">
        <f t="shared" si="34"/>
        <v>0.33333333333333215</v>
      </c>
      <c r="AJ47" s="17">
        <f t="shared" si="25"/>
        <v>1</v>
      </c>
      <c r="AK47" s="17">
        <f t="shared" si="26"/>
        <v>3</v>
      </c>
      <c r="AL47" s="2758" t="str">
        <f t="shared" si="27"/>
        <v xml:space="preserve">改善 </v>
      </c>
      <c r="AM47" s="27">
        <f>'6兵庫県CI先行個別指標'!Q395</f>
        <v>124.2</v>
      </c>
      <c r="AN47" s="2720">
        <f t="shared" si="28"/>
        <v>120.60000000000001</v>
      </c>
      <c r="AO47" s="2720">
        <f t="shared" si="29"/>
        <v>5.6666666666666714</v>
      </c>
      <c r="AP47" s="17">
        <f t="shared" si="30"/>
        <v>1</v>
      </c>
      <c r="AQ47" s="17">
        <f t="shared" si="31"/>
        <v>3</v>
      </c>
      <c r="AR47" s="2570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720">
        <f t="shared" si="0"/>
        <v>104.86666666666667</v>
      </c>
      <c r="E48" s="2720">
        <f t="shared" si="1"/>
        <v>-1.3333333333333286</v>
      </c>
      <c r="F48" s="17">
        <f t="shared" si="2"/>
        <v>-1</v>
      </c>
      <c r="G48" s="17">
        <f t="shared" si="3"/>
        <v>-1</v>
      </c>
      <c r="H48" s="2758" t="str">
        <f t="shared" si="4"/>
        <v xml:space="preserve"> ?</v>
      </c>
      <c r="I48" s="27">
        <f>'6兵庫県CI先行個別指標'!L396</f>
        <v>87.3</v>
      </c>
      <c r="J48" s="2720">
        <f t="shared" si="5"/>
        <v>88.966666666666654</v>
      </c>
      <c r="K48" s="2750">
        <f t="shared" si="33"/>
        <v>1.7000000000000171</v>
      </c>
      <c r="L48" s="17">
        <f t="shared" si="6"/>
        <v>1</v>
      </c>
      <c r="M48" s="17">
        <f t="shared" si="7"/>
        <v>3</v>
      </c>
      <c r="N48" s="2758" t="str">
        <f t="shared" si="8"/>
        <v xml:space="preserve">改善 </v>
      </c>
      <c r="O48" s="27">
        <f>'6兵庫県CI先行個別指標'!M396</f>
        <v>2508</v>
      </c>
      <c r="P48" s="2720">
        <f t="shared" si="9"/>
        <v>2452</v>
      </c>
      <c r="Q48" s="2720">
        <f t="shared" si="10"/>
        <v>48.333333333333485</v>
      </c>
      <c r="R48" s="17">
        <f t="shared" si="11"/>
        <v>1</v>
      </c>
      <c r="S48" s="17">
        <f t="shared" si="12"/>
        <v>1</v>
      </c>
      <c r="T48" s="2758" t="str">
        <f t="shared" si="13"/>
        <v xml:space="preserve"> ?</v>
      </c>
      <c r="U48" s="28">
        <f>'6兵庫県CI先行個別指標'!N396</f>
        <v>14964</v>
      </c>
      <c r="V48" s="2729">
        <f t="shared" si="14"/>
        <v>14446</v>
      </c>
      <c r="W48" s="2726">
        <f t="shared" si="15"/>
        <v>87</v>
      </c>
      <c r="X48" s="17">
        <f t="shared" si="16"/>
        <v>1</v>
      </c>
      <c r="Y48" s="17">
        <f t="shared" si="17"/>
        <v>3</v>
      </c>
      <c r="Z48" s="2758" t="str">
        <f t="shared" si="18"/>
        <v xml:space="preserve">改善 </v>
      </c>
      <c r="AA48" s="28">
        <f>'6兵庫県CI先行個別指標'!O396</f>
        <v>10063</v>
      </c>
      <c r="AB48" s="2720">
        <f t="shared" si="19"/>
        <v>10299.333333333334</v>
      </c>
      <c r="AC48" s="2720">
        <f t="shared" si="20"/>
        <v>-52.66666666666606</v>
      </c>
      <c r="AD48" s="17">
        <f t="shared" si="21"/>
        <v>-1</v>
      </c>
      <c r="AE48" s="17">
        <f t="shared" si="22"/>
        <v>-1</v>
      </c>
      <c r="AF48" s="2758" t="str">
        <f t="shared" si="23"/>
        <v xml:space="preserve"> ?</v>
      </c>
      <c r="AG48" s="28">
        <f>'6兵庫県CI先行個別指標'!P396</f>
        <v>35</v>
      </c>
      <c r="AH48" s="2720">
        <f t="shared" si="24"/>
        <v>27</v>
      </c>
      <c r="AI48" s="2750">
        <f t="shared" si="34"/>
        <v>-3</v>
      </c>
      <c r="AJ48" s="17">
        <f t="shared" si="25"/>
        <v>-1</v>
      </c>
      <c r="AK48" s="17">
        <f t="shared" si="26"/>
        <v>1</v>
      </c>
      <c r="AL48" s="2758" t="str">
        <f t="shared" si="27"/>
        <v xml:space="preserve"> ?</v>
      </c>
      <c r="AM48" s="27">
        <f>'6兵庫県CI先行個別指標'!Q396</f>
        <v>123.2</v>
      </c>
      <c r="AN48" s="2720">
        <f t="shared" si="28"/>
        <v>123.2</v>
      </c>
      <c r="AO48" s="2720">
        <f t="shared" si="29"/>
        <v>2.5999999999999943</v>
      </c>
      <c r="AP48" s="17">
        <f t="shared" si="30"/>
        <v>1</v>
      </c>
      <c r="AQ48" s="17">
        <f t="shared" si="31"/>
        <v>3</v>
      </c>
      <c r="AR48" s="2570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720">
        <f t="shared" si="0"/>
        <v>104.56666666666668</v>
      </c>
      <c r="E49" s="2720">
        <f t="shared" si="1"/>
        <v>-0.29999999999999716</v>
      </c>
      <c r="F49" s="17">
        <f t="shared" si="2"/>
        <v>-1</v>
      </c>
      <c r="G49" s="17">
        <f t="shared" si="3"/>
        <v>-3</v>
      </c>
      <c r="H49" s="2758" t="str">
        <f t="shared" si="4"/>
        <v xml:space="preserve">悪化 </v>
      </c>
      <c r="I49" s="27">
        <f>'6兵庫県CI先行個別指標'!L397</f>
        <v>88</v>
      </c>
      <c r="J49" s="2720">
        <f t="shared" si="5"/>
        <v>88.366666666666674</v>
      </c>
      <c r="K49" s="2750">
        <f t="shared" si="33"/>
        <v>0.5999999999999801</v>
      </c>
      <c r="L49" s="17">
        <f t="shared" si="6"/>
        <v>1</v>
      </c>
      <c r="M49" s="17">
        <f t="shared" si="7"/>
        <v>3</v>
      </c>
      <c r="N49" s="2758" t="str">
        <f t="shared" si="8"/>
        <v xml:space="preserve">改善 </v>
      </c>
      <c r="O49" s="27">
        <f>'6兵庫県CI先行個別指標'!M397</f>
        <v>2432</v>
      </c>
      <c r="P49" s="2720">
        <f t="shared" si="9"/>
        <v>2494</v>
      </c>
      <c r="Q49" s="2720">
        <f t="shared" si="10"/>
        <v>42</v>
      </c>
      <c r="R49" s="17">
        <f t="shared" si="11"/>
        <v>1</v>
      </c>
      <c r="S49" s="17">
        <f t="shared" si="12"/>
        <v>3</v>
      </c>
      <c r="T49" s="2758" t="str">
        <f t="shared" si="13"/>
        <v xml:space="preserve">改善 </v>
      </c>
      <c r="U49" s="28">
        <f>'6兵庫県CI先行個別指標'!N397</f>
        <v>14562</v>
      </c>
      <c r="V49" s="2729">
        <f t="shared" si="14"/>
        <v>14535.333333333334</v>
      </c>
      <c r="W49" s="2726">
        <f t="shared" si="15"/>
        <v>89.33333333333394</v>
      </c>
      <c r="X49" s="17">
        <f t="shared" si="16"/>
        <v>1</v>
      </c>
      <c r="Y49" s="17">
        <f t="shared" si="17"/>
        <v>3</v>
      </c>
      <c r="Z49" s="2758" t="str">
        <f t="shared" si="18"/>
        <v xml:space="preserve">改善 </v>
      </c>
      <c r="AA49" s="28">
        <f>'6兵庫県CI先行個別指標'!O397</f>
        <v>9779</v>
      </c>
      <c r="AB49" s="2720">
        <f t="shared" si="19"/>
        <v>9981.3333333333339</v>
      </c>
      <c r="AC49" s="2720">
        <f t="shared" si="20"/>
        <v>-318</v>
      </c>
      <c r="AD49" s="17">
        <f t="shared" si="21"/>
        <v>-1</v>
      </c>
      <c r="AE49" s="17">
        <f t="shared" si="22"/>
        <v>-3</v>
      </c>
      <c r="AF49" s="2758" t="str">
        <f t="shared" si="23"/>
        <v xml:space="preserve">悪化 </v>
      </c>
      <c r="AG49" s="28">
        <f>'6兵庫県CI先行個別指標'!P397</f>
        <v>29</v>
      </c>
      <c r="AH49" s="2720">
        <f t="shared" si="24"/>
        <v>29</v>
      </c>
      <c r="AI49" s="2750">
        <f t="shared" si="34"/>
        <v>-2</v>
      </c>
      <c r="AJ49" s="17">
        <f t="shared" si="25"/>
        <v>-1</v>
      </c>
      <c r="AK49" s="17">
        <f t="shared" si="26"/>
        <v>-1</v>
      </c>
      <c r="AL49" s="2758" t="str">
        <f t="shared" si="27"/>
        <v xml:space="preserve"> ?</v>
      </c>
      <c r="AM49" s="27">
        <f>'6兵庫県CI先行個別指標'!Q397</f>
        <v>124.6</v>
      </c>
      <c r="AN49" s="2720">
        <f t="shared" si="28"/>
        <v>124</v>
      </c>
      <c r="AO49" s="2720">
        <f t="shared" si="29"/>
        <v>0.79999999999999716</v>
      </c>
      <c r="AP49" s="17">
        <f t="shared" si="30"/>
        <v>1</v>
      </c>
      <c r="AQ49" s="17">
        <f t="shared" si="31"/>
        <v>3</v>
      </c>
      <c r="AR49" s="2570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720">
        <f t="shared" si="0"/>
        <v>104.2</v>
      </c>
      <c r="E50" s="2720">
        <f t="shared" si="1"/>
        <v>-0.36666666666667425</v>
      </c>
      <c r="F50" s="17">
        <f t="shared" si="2"/>
        <v>-1</v>
      </c>
      <c r="G50" s="17">
        <f t="shared" si="3"/>
        <v>-3</v>
      </c>
      <c r="H50" s="2758" t="str">
        <f t="shared" si="4"/>
        <v xml:space="preserve">悪化 </v>
      </c>
      <c r="I50" s="27">
        <f>'6兵庫県CI先行個別指標'!L398</f>
        <v>92</v>
      </c>
      <c r="J50" s="2720">
        <f t="shared" si="5"/>
        <v>89.100000000000009</v>
      </c>
      <c r="K50" s="2750">
        <f t="shared" si="33"/>
        <v>-0.73333333333333428</v>
      </c>
      <c r="L50" s="17">
        <f t="shared" si="6"/>
        <v>-1</v>
      </c>
      <c r="M50" s="17">
        <f t="shared" si="7"/>
        <v>1</v>
      </c>
      <c r="N50" s="2758" t="str">
        <f t="shared" si="8"/>
        <v xml:space="preserve"> ?</v>
      </c>
      <c r="O50" s="27">
        <f>'6兵庫県CI先行個別指標'!M398</f>
        <v>2623</v>
      </c>
      <c r="P50" s="2720">
        <f t="shared" si="9"/>
        <v>2521</v>
      </c>
      <c r="Q50" s="2720">
        <f t="shared" si="10"/>
        <v>27</v>
      </c>
      <c r="R50" s="17">
        <f t="shared" si="11"/>
        <v>1</v>
      </c>
      <c r="S50" s="17">
        <f t="shared" si="12"/>
        <v>3</v>
      </c>
      <c r="T50" s="2758" t="str">
        <f t="shared" si="13"/>
        <v xml:space="preserve">改善 </v>
      </c>
      <c r="U50" s="28">
        <f>'6兵庫県CI先行個別指標'!N398</f>
        <v>14407</v>
      </c>
      <c r="V50" s="2729">
        <f t="shared" si="14"/>
        <v>14644.333333333334</v>
      </c>
      <c r="W50" s="2726">
        <f t="shared" si="15"/>
        <v>109</v>
      </c>
      <c r="X50" s="17">
        <f t="shared" si="16"/>
        <v>1</v>
      </c>
      <c r="Y50" s="17">
        <f t="shared" si="17"/>
        <v>3</v>
      </c>
      <c r="Z50" s="2758" t="str">
        <f t="shared" si="18"/>
        <v xml:space="preserve">改善 </v>
      </c>
      <c r="AA50" s="28">
        <f>'6兵庫県CI先行個別指標'!O398</f>
        <v>9682</v>
      </c>
      <c r="AB50" s="2720">
        <f t="shared" si="19"/>
        <v>9841.3333333333339</v>
      </c>
      <c r="AC50" s="2720">
        <f t="shared" si="20"/>
        <v>-140</v>
      </c>
      <c r="AD50" s="17">
        <f t="shared" si="21"/>
        <v>-1</v>
      </c>
      <c r="AE50" s="17">
        <f t="shared" si="22"/>
        <v>-3</v>
      </c>
      <c r="AF50" s="2758" t="str">
        <f t="shared" si="23"/>
        <v xml:space="preserve">悪化 </v>
      </c>
      <c r="AG50" s="28">
        <f>'6兵庫県CI先行個別指標'!P398</f>
        <v>27</v>
      </c>
      <c r="AH50" s="2720">
        <f t="shared" si="24"/>
        <v>30.333333333333332</v>
      </c>
      <c r="AI50" s="2750">
        <f t="shared" si="34"/>
        <v>-1.3333333333333321</v>
      </c>
      <c r="AJ50" s="17">
        <f t="shared" si="25"/>
        <v>-1</v>
      </c>
      <c r="AK50" s="17">
        <f t="shared" si="26"/>
        <v>-3</v>
      </c>
      <c r="AL50" s="2758" t="str">
        <f t="shared" si="27"/>
        <v xml:space="preserve">悪化 </v>
      </c>
      <c r="AM50" s="27">
        <f>'6兵庫県CI先行個別指標'!Q398</f>
        <v>123.7</v>
      </c>
      <c r="AN50" s="2720">
        <f t="shared" si="28"/>
        <v>123.83333333333333</v>
      </c>
      <c r="AO50" s="2720">
        <f t="shared" si="29"/>
        <v>-0.1666666666666714</v>
      </c>
      <c r="AP50" s="17">
        <f t="shared" si="30"/>
        <v>-1</v>
      </c>
      <c r="AQ50" s="17">
        <f t="shared" si="31"/>
        <v>1</v>
      </c>
      <c r="AR50" s="2570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720">
        <f t="shared" si="0"/>
        <v>103.43333333333332</v>
      </c>
      <c r="E51" s="2720">
        <f t="shared" si="1"/>
        <v>-0.76666666666667993</v>
      </c>
      <c r="F51" s="17">
        <f t="shared" si="2"/>
        <v>-1</v>
      </c>
      <c r="G51" s="17">
        <f t="shared" si="3"/>
        <v>-3</v>
      </c>
      <c r="H51" s="2758" t="str">
        <f t="shared" si="4"/>
        <v xml:space="preserve">悪化 </v>
      </c>
      <c r="I51" s="27">
        <f>'6兵庫県CI先行個別指標'!L399</f>
        <v>94</v>
      </c>
      <c r="J51" s="2720">
        <f t="shared" si="5"/>
        <v>91.333333333333329</v>
      </c>
      <c r="K51" s="2750">
        <f t="shared" si="33"/>
        <v>-2.2333333333333201</v>
      </c>
      <c r="L51" s="17">
        <f t="shared" si="6"/>
        <v>-1</v>
      </c>
      <c r="M51" s="17">
        <f t="shared" si="7"/>
        <v>-1</v>
      </c>
      <c r="N51" s="2758" t="str">
        <f t="shared" si="8"/>
        <v xml:space="preserve"> ?</v>
      </c>
      <c r="O51" s="27">
        <f>'6兵庫県CI先行個別指標'!M399</f>
        <v>2676</v>
      </c>
      <c r="P51" s="2720">
        <f t="shared" si="9"/>
        <v>2577</v>
      </c>
      <c r="Q51" s="2720">
        <f t="shared" si="10"/>
        <v>56</v>
      </c>
      <c r="R51" s="17">
        <f t="shared" si="11"/>
        <v>1</v>
      </c>
      <c r="S51" s="17">
        <f t="shared" si="12"/>
        <v>3</v>
      </c>
      <c r="T51" s="2758" t="str">
        <f t="shared" si="13"/>
        <v xml:space="preserve">改善 </v>
      </c>
      <c r="U51" s="28">
        <f>'6兵庫県CI先行個別指標'!N399</f>
        <v>15225</v>
      </c>
      <c r="V51" s="2729">
        <f t="shared" si="14"/>
        <v>14731.333333333334</v>
      </c>
      <c r="W51" s="2726">
        <f t="shared" si="15"/>
        <v>87</v>
      </c>
      <c r="X51" s="17">
        <f t="shared" si="16"/>
        <v>1</v>
      </c>
      <c r="Y51" s="17">
        <f t="shared" si="17"/>
        <v>3</v>
      </c>
      <c r="Z51" s="2758" t="str">
        <f t="shared" si="18"/>
        <v xml:space="preserve">改善 </v>
      </c>
      <c r="AA51" s="28">
        <f>'6兵庫県CI先行個別指標'!O399</f>
        <v>7918</v>
      </c>
      <c r="AB51" s="2720">
        <f t="shared" si="19"/>
        <v>9126.3333333333339</v>
      </c>
      <c r="AC51" s="2720">
        <f t="shared" si="20"/>
        <v>-715</v>
      </c>
      <c r="AD51" s="17">
        <f t="shared" si="21"/>
        <v>-1</v>
      </c>
      <c r="AE51" s="17">
        <f t="shared" si="22"/>
        <v>-3</v>
      </c>
      <c r="AF51" s="2758" t="str">
        <f t="shared" si="23"/>
        <v xml:space="preserve">悪化 </v>
      </c>
      <c r="AG51" s="28">
        <f>'6兵庫県CI先行個別指標'!P399</f>
        <v>39</v>
      </c>
      <c r="AH51" s="2720">
        <f t="shared" si="24"/>
        <v>31.666666666666668</v>
      </c>
      <c r="AI51" s="2750">
        <f t="shared" si="34"/>
        <v>-1.3333333333333357</v>
      </c>
      <c r="AJ51" s="17">
        <f t="shared" si="25"/>
        <v>-1</v>
      </c>
      <c r="AK51" s="17">
        <f t="shared" si="26"/>
        <v>-3</v>
      </c>
      <c r="AL51" s="2758" t="str">
        <f t="shared" si="27"/>
        <v xml:space="preserve">悪化 </v>
      </c>
      <c r="AM51" s="27">
        <f>'6兵庫県CI先行個別指標'!Q399</f>
        <v>125.2</v>
      </c>
      <c r="AN51" s="2720">
        <f t="shared" si="28"/>
        <v>124.5</v>
      </c>
      <c r="AO51" s="2720">
        <f t="shared" si="29"/>
        <v>0.6666666666666714</v>
      </c>
      <c r="AP51" s="17">
        <f t="shared" si="30"/>
        <v>1</v>
      </c>
      <c r="AQ51" s="17">
        <f t="shared" si="31"/>
        <v>1</v>
      </c>
      <c r="AR51" s="2570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720">
        <f t="shared" si="0"/>
        <v>102</v>
      </c>
      <c r="E52" s="2720">
        <f t="shared" si="1"/>
        <v>-1.4333333333333229</v>
      </c>
      <c r="F52" s="17">
        <f t="shared" si="2"/>
        <v>-1</v>
      </c>
      <c r="G52" s="17">
        <f t="shared" si="3"/>
        <v>-3</v>
      </c>
      <c r="H52" s="2758" t="str">
        <f t="shared" si="4"/>
        <v xml:space="preserve">悪化 </v>
      </c>
      <c r="I52" s="27">
        <f>'6兵庫県CI先行個別指標'!L400</f>
        <v>94.5</v>
      </c>
      <c r="J52" s="2720">
        <f t="shared" si="5"/>
        <v>93.5</v>
      </c>
      <c r="K52" s="2750">
        <f t="shared" si="33"/>
        <v>-2.1666666666666714</v>
      </c>
      <c r="L52" s="17">
        <f t="shared" si="6"/>
        <v>-1</v>
      </c>
      <c r="M52" s="17">
        <f t="shared" si="7"/>
        <v>-3</v>
      </c>
      <c r="N52" s="2758" t="str">
        <f t="shared" si="8"/>
        <v xml:space="preserve">悪化 </v>
      </c>
      <c r="O52" s="27">
        <f>'6兵庫県CI先行個別指標'!M400</f>
        <v>2590</v>
      </c>
      <c r="P52" s="2720">
        <f t="shared" si="9"/>
        <v>2629.6666666666665</v>
      </c>
      <c r="Q52" s="2720">
        <f t="shared" si="10"/>
        <v>52.666666666666515</v>
      </c>
      <c r="R52" s="17">
        <f t="shared" si="11"/>
        <v>1</v>
      </c>
      <c r="S52" s="17">
        <f t="shared" si="12"/>
        <v>3</v>
      </c>
      <c r="T52" s="2758" t="str">
        <f t="shared" si="13"/>
        <v xml:space="preserve">改善 </v>
      </c>
      <c r="U52" s="28">
        <f>'6兵庫県CI先行個別指標'!N400</f>
        <v>15203</v>
      </c>
      <c r="V52" s="2729">
        <f t="shared" si="14"/>
        <v>14945</v>
      </c>
      <c r="W52" s="2726">
        <f t="shared" si="15"/>
        <v>213.66666666666606</v>
      </c>
      <c r="X52" s="17">
        <f t="shared" si="16"/>
        <v>1</v>
      </c>
      <c r="Y52" s="17">
        <f t="shared" si="17"/>
        <v>3</v>
      </c>
      <c r="Z52" s="2758" t="str">
        <f t="shared" si="18"/>
        <v xml:space="preserve">改善 </v>
      </c>
      <c r="AA52" s="28">
        <f>'6兵庫県CI先行個別指標'!O400</f>
        <v>7661</v>
      </c>
      <c r="AB52" s="2720">
        <f t="shared" si="19"/>
        <v>8420.3333333333339</v>
      </c>
      <c r="AC52" s="2720">
        <f t="shared" si="20"/>
        <v>-706</v>
      </c>
      <c r="AD52" s="17">
        <f t="shared" si="21"/>
        <v>-1</v>
      </c>
      <c r="AE52" s="17">
        <f t="shared" si="22"/>
        <v>-3</v>
      </c>
      <c r="AF52" s="2758" t="str">
        <f t="shared" si="23"/>
        <v xml:space="preserve">悪化 </v>
      </c>
      <c r="AG52" s="28">
        <f>'6兵庫県CI先行個別指標'!P400</f>
        <v>23</v>
      </c>
      <c r="AH52" s="2720">
        <f t="shared" si="24"/>
        <v>29.666666666666668</v>
      </c>
      <c r="AI52" s="2750">
        <f t="shared" si="34"/>
        <v>2</v>
      </c>
      <c r="AJ52" s="17">
        <f t="shared" si="25"/>
        <v>1</v>
      </c>
      <c r="AK52" s="17">
        <f t="shared" si="26"/>
        <v>-1</v>
      </c>
      <c r="AL52" s="2758" t="str">
        <f t="shared" si="27"/>
        <v xml:space="preserve"> ?</v>
      </c>
      <c r="AM52" s="27">
        <f>'6兵庫県CI先行個別指標'!Q400</f>
        <v>127.3</v>
      </c>
      <c r="AN52" s="2720">
        <f t="shared" si="28"/>
        <v>125.39999999999999</v>
      </c>
      <c r="AO52" s="2720">
        <f t="shared" si="29"/>
        <v>0.89999999999999147</v>
      </c>
      <c r="AP52" s="17">
        <f t="shared" si="30"/>
        <v>1</v>
      </c>
      <c r="AQ52" s="17">
        <f t="shared" si="31"/>
        <v>1</v>
      </c>
      <c r="AR52" s="2570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720">
        <f t="shared" si="0"/>
        <v>102</v>
      </c>
      <c r="E53" s="2720">
        <f t="shared" si="1"/>
        <v>0</v>
      </c>
      <c r="F53" s="17">
        <f t="shared" si="2"/>
        <v>1</v>
      </c>
      <c r="G53" s="17">
        <f t="shared" si="3"/>
        <v>-1</v>
      </c>
      <c r="H53" s="2758" t="str">
        <f t="shared" si="4"/>
        <v xml:space="preserve"> ?</v>
      </c>
      <c r="I53" s="27">
        <f>'6兵庫県CI先行個別指標'!L401</f>
        <v>92.5</v>
      </c>
      <c r="J53" s="2720">
        <f t="shared" si="5"/>
        <v>93.666666666666671</v>
      </c>
      <c r="K53" s="2750">
        <f t="shared" si="33"/>
        <v>-0.1666666666666714</v>
      </c>
      <c r="L53" s="17">
        <f t="shared" si="6"/>
        <v>-1</v>
      </c>
      <c r="M53" s="17">
        <f t="shared" si="7"/>
        <v>-3</v>
      </c>
      <c r="N53" s="2758" t="str">
        <f t="shared" si="8"/>
        <v xml:space="preserve">悪化 </v>
      </c>
      <c r="O53" s="27">
        <f>'6兵庫県CI先行個別指標'!M401</f>
        <v>2604</v>
      </c>
      <c r="P53" s="2720">
        <f t="shared" si="9"/>
        <v>2623.3333333333335</v>
      </c>
      <c r="Q53" s="2720">
        <f t="shared" si="10"/>
        <v>-6.3333333333330302</v>
      </c>
      <c r="R53" s="17">
        <f t="shared" si="11"/>
        <v>-1</v>
      </c>
      <c r="S53" s="17">
        <f t="shared" si="12"/>
        <v>1</v>
      </c>
      <c r="T53" s="2758" t="str">
        <f t="shared" si="13"/>
        <v xml:space="preserve"> ?</v>
      </c>
      <c r="U53" s="28">
        <f>'6兵庫県CI先行個別指標'!N401</f>
        <v>14528</v>
      </c>
      <c r="V53" s="2729">
        <f t="shared" si="14"/>
        <v>14985.333333333334</v>
      </c>
      <c r="W53" s="2726">
        <f t="shared" si="15"/>
        <v>40.33333333333394</v>
      </c>
      <c r="X53" s="17">
        <f t="shared" si="16"/>
        <v>1</v>
      </c>
      <c r="Y53" s="17">
        <f t="shared" si="17"/>
        <v>3</v>
      </c>
      <c r="Z53" s="2758" t="str">
        <f t="shared" si="18"/>
        <v xml:space="preserve">改善 </v>
      </c>
      <c r="AA53" s="28">
        <f>'6兵庫県CI先行個別指標'!O401</f>
        <v>8873</v>
      </c>
      <c r="AB53" s="2720">
        <f t="shared" si="19"/>
        <v>8150.666666666667</v>
      </c>
      <c r="AC53" s="2720">
        <f t="shared" si="20"/>
        <v>-269.66666666666697</v>
      </c>
      <c r="AD53" s="17">
        <f t="shared" si="21"/>
        <v>-1</v>
      </c>
      <c r="AE53" s="17">
        <f t="shared" si="22"/>
        <v>-3</v>
      </c>
      <c r="AF53" s="2758" t="str">
        <f t="shared" si="23"/>
        <v xml:space="preserve">悪化 </v>
      </c>
      <c r="AG53" s="28">
        <f>'6兵庫県CI先行個別指標'!P401</f>
        <v>27</v>
      </c>
      <c r="AH53" s="2720">
        <f t="shared" si="24"/>
        <v>29.666666666666668</v>
      </c>
      <c r="AI53" s="2750">
        <f t="shared" si="34"/>
        <v>0</v>
      </c>
      <c r="AJ53" s="17">
        <f t="shared" si="25"/>
        <v>1</v>
      </c>
      <c r="AK53" s="17">
        <f t="shared" si="26"/>
        <v>1</v>
      </c>
      <c r="AL53" s="2758" t="str">
        <f t="shared" si="27"/>
        <v xml:space="preserve"> ?</v>
      </c>
      <c r="AM53" s="27">
        <f>'6兵庫県CI先行個別指標'!Q401</f>
        <v>126.2</v>
      </c>
      <c r="AN53" s="2720">
        <f t="shared" si="28"/>
        <v>126.23333333333333</v>
      </c>
      <c r="AO53" s="2720">
        <f t="shared" si="29"/>
        <v>0.83333333333334281</v>
      </c>
      <c r="AP53" s="17">
        <f t="shared" si="30"/>
        <v>1</v>
      </c>
      <c r="AQ53" s="17">
        <f t="shared" si="31"/>
        <v>3</v>
      </c>
      <c r="AR53" s="2570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720">
        <f t="shared" si="0"/>
        <v>101.43333333333334</v>
      </c>
      <c r="E54" s="2720">
        <f t="shared" si="1"/>
        <v>-0.56666666666666288</v>
      </c>
      <c r="F54" s="17">
        <f t="shared" si="2"/>
        <v>-1</v>
      </c>
      <c r="G54" s="17">
        <f t="shared" si="3"/>
        <v>-1</v>
      </c>
      <c r="H54" s="2758" t="str">
        <f t="shared" si="4"/>
        <v xml:space="preserve"> ?</v>
      </c>
      <c r="I54" s="27">
        <f>'6兵庫県CI先行個別指標'!L402</f>
        <v>94.2</v>
      </c>
      <c r="J54" s="2720">
        <f t="shared" si="5"/>
        <v>93.733333333333334</v>
      </c>
      <c r="K54" s="2750">
        <f t="shared" si="33"/>
        <v>-6.6666666666662877E-2</v>
      </c>
      <c r="L54" s="17">
        <f t="shared" si="6"/>
        <v>-1</v>
      </c>
      <c r="M54" s="17">
        <f t="shared" si="7"/>
        <v>-3</v>
      </c>
      <c r="N54" s="2758" t="str">
        <f t="shared" si="8"/>
        <v xml:space="preserve">悪化 </v>
      </c>
      <c r="O54" s="27">
        <f>'6兵庫県CI先行個別指標'!M402</f>
        <v>2501</v>
      </c>
      <c r="P54" s="2720">
        <f t="shared" si="9"/>
        <v>2565</v>
      </c>
      <c r="Q54" s="2720">
        <f t="shared" si="10"/>
        <v>-58.333333333333485</v>
      </c>
      <c r="R54" s="17">
        <f t="shared" si="11"/>
        <v>-1</v>
      </c>
      <c r="S54" s="17">
        <f t="shared" si="12"/>
        <v>-1</v>
      </c>
      <c r="T54" s="2758" t="str">
        <f t="shared" si="13"/>
        <v xml:space="preserve"> ?</v>
      </c>
      <c r="U54" s="28">
        <f>'6兵庫県CI先行個別指標'!N402</f>
        <v>15596</v>
      </c>
      <c r="V54" s="2729">
        <f t="shared" si="14"/>
        <v>15109</v>
      </c>
      <c r="W54" s="2726">
        <f t="shared" si="15"/>
        <v>123.66666666666606</v>
      </c>
      <c r="X54" s="17">
        <f t="shared" si="16"/>
        <v>1</v>
      </c>
      <c r="Y54" s="17">
        <f t="shared" si="17"/>
        <v>3</v>
      </c>
      <c r="Z54" s="2758" t="str">
        <f t="shared" si="18"/>
        <v xml:space="preserve">改善 </v>
      </c>
      <c r="AA54" s="28">
        <f>'6兵庫県CI先行個別指標'!O402</f>
        <v>9758</v>
      </c>
      <c r="AB54" s="2720">
        <f t="shared" si="19"/>
        <v>8764</v>
      </c>
      <c r="AC54" s="2720">
        <f t="shared" si="20"/>
        <v>613.33333333333303</v>
      </c>
      <c r="AD54" s="17">
        <f t="shared" si="21"/>
        <v>1</v>
      </c>
      <c r="AE54" s="17">
        <f t="shared" si="22"/>
        <v>-1</v>
      </c>
      <c r="AF54" s="2758" t="str">
        <f t="shared" si="23"/>
        <v xml:space="preserve"> ?</v>
      </c>
      <c r="AG54" s="28">
        <f>'6兵庫県CI先行個別指標'!P402</f>
        <v>28</v>
      </c>
      <c r="AH54" s="2720">
        <f t="shared" si="24"/>
        <v>26</v>
      </c>
      <c r="AI54" s="2750">
        <f t="shared" si="34"/>
        <v>3.6666666666666679</v>
      </c>
      <c r="AJ54" s="17">
        <f t="shared" si="25"/>
        <v>1</v>
      </c>
      <c r="AK54" s="17">
        <f t="shared" si="26"/>
        <v>3</v>
      </c>
      <c r="AL54" s="2758" t="str">
        <f t="shared" si="27"/>
        <v xml:space="preserve">改善 </v>
      </c>
      <c r="AM54" s="27">
        <f>'6兵庫県CI先行個別指標'!Q402</f>
        <v>124.4</v>
      </c>
      <c r="AN54" s="2720">
        <f t="shared" si="28"/>
        <v>125.96666666666665</v>
      </c>
      <c r="AO54" s="2720">
        <f t="shared" si="29"/>
        <v>-0.26666666666667993</v>
      </c>
      <c r="AP54" s="17">
        <f t="shared" si="30"/>
        <v>-1</v>
      </c>
      <c r="AQ54" s="17">
        <f t="shared" si="31"/>
        <v>1</v>
      </c>
      <c r="AR54" s="2570" t="str">
        <f t="shared" si="32"/>
        <v xml:space="preserve"> ?</v>
      </c>
    </row>
    <row r="55" spans="1:44">
      <c r="A55" s="111" t="s">
        <v>902</v>
      </c>
      <c r="B55" s="770" t="s">
        <v>3</v>
      </c>
      <c r="C55" s="25">
        <f>'6兵庫県CI先行個別指標'!K403</f>
        <v>102.1</v>
      </c>
      <c r="D55" s="2735">
        <f t="shared" si="0"/>
        <v>101.7</v>
      </c>
      <c r="E55" s="2735">
        <f t="shared" si="1"/>
        <v>0.26666666666666572</v>
      </c>
      <c r="F55" s="404">
        <f t="shared" si="2"/>
        <v>1</v>
      </c>
      <c r="G55" s="404">
        <f t="shared" si="3"/>
        <v>1</v>
      </c>
      <c r="H55" s="2757" t="str">
        <f t="shared" si="4"/>
        <v xml:space="preserve"> ?</v>
      </c>
      <c r="I55" s="25">
        <f>'6兵庫県CI先行個別指標'!L403</f>
        <v>93.5</v>
      </c>
      <c r="J55" s="2735">
        <f t="shared" si="5"/>
        <v>93.399999999999991</v>
      </c>
      <c r="K55" s="2752">
        <f t="shared" si="33"/>
        <v>0.33333333333334281</v>
      </c>
      <c r="L55" s="404">
        <f t="shared" si="6"/>
        <v>1</v>
      </c>
      <c r="M55" s="404">
        <f t="shared" si="7"/>
        <v>-1</v>
      </c>
      <c r="N55" s="2757" t="str">
        <f t="shared" si="8"/>
        <v xml:space="preserve"> ?</v>
      </c>
      <c r="O55" s="25">
        <f>'6兵庫県CI先行個別指標'!M403</f>
        <v>2105</v>
      </c>
      <c r="P55" s="2735">
        <f t="shared" si="9"/>
        <v>2403.3333333333335</v>
      </c>
      <c r="Q55" s="2735">
        <f t="shared" si="10"/>
        <v>-161.66666666666652</v>
      </c>
      <c r="R55" s="404">
        <f t="shared" si="11"/>
        <v>-1</v>
      </c>
      <c r="S55" s="404">
        <f t="shared" si="12"/>
        <v>-3</v>
      </c>
      <c r="T55" s="2757" t="str">
        <f t="shared" si="13"/>
        <v xml:space="preserve">悪化 </v>
      </c>
      <c r="U55" s="26">
        <f>'6兵庫県CI先行個別指標'!N403</f>
        <v>16868</v>
      </c>
      <c r="V55" s="2736">
        <f t="shared" si="14"/>
        <v>15664</v>
      </c>
      <c r="W55" s="2737">
        <f t="shared" si="15"/>
        <v>555</v>
      </c>
      <c r="X55" s="404">
        <f t="shared" si="16"/>
        <v>1</v>
      </c>
      <c r="Y55" s="404">
        <f t="shared" si="17"/>
        <v>3</v>
      </c>
      <c r="Z55" s="2757" t="str">
        <f t="shared" si="18"/>
        <v xml:space="preserve">改善 </v>
      </c>
      <c r="AA55" s="26">
        <f>'6兵庫県CI先行個別指標'!O403</f>
        <v>9428</v>
      </c>
      <c r="AB55" s="2735">
        <f t="shared" si="19"/>
        <v>9353</v>
      </c>
      <c r="AC55" s="2735">
        <f t="shared" si="20"/>
        <v>589</v>
      </c>
      <c r="AD55" s="404">
        <f t="shared" si="21"/>
        <v>1</v>
      </c>
      <c r="AE55" s="404">
        <f t="shared" si="22"/>
        <v>1</v>
      </c>
      <c r="AF55" s="2757" t="str">
        <f t="shared" si="23"/>
        <v xml:space="preserve"> ?</v>
      </c>
      <c r="AG55" s="26">
        <f>'6兵庫県CI先行個別指標'!P403</f>
        <v>25</v>
      </c>
      <c r="AH55" s="2735">
        <f t="shared" si="24"/>
        <v>26.666666666666668</v>
      </c>
      <c r="AI55" s="2752">
        <f t="shared" si="34"/>
        <v>-0.66666666666666785</v>
      </c>
      <c r="AJ55" s="404">
        <f t="shared" si="25"/>
        <v>-1</v>
      </c>
      <c r="AK55" s="404">
        <f t="shared" si="26"/>
        <v>1</v>
      </c>
      <c r="AL55" s="2757" t="str">
        <f t="shared" si="27"/>
        <v xml:space="preserve"> ?</v>
      </c>
      <c r="AM55" s="25">
        <f>'6兵庫県CI先行個別指標'!Q403</f>
        <v>124.2</v>
      </c>
      <c r="AN55" s="2735">
        <f t="shared" si="28"/>
        <v>124.93333333333334</v>
      </c>
      <c r="AO55" s="2735">
        <f t="shared" si="29"/>
        <v>-1.0333333333333172</v>
      </c>
      <c r="AP55" s="404">
        <f t="shared" si="30"/>
        <v>-1</v>
      </c>
      <c r="AQ55" s="404">
        <f t="shared" si="31"/>
        <v>-1</v>
      </c>
      <c r="AR55" s="2753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738">
        <f t="shared" si="0"/>
        <v>101.16666666666667</v>
      </c>
      <c r="E56" s="2738">
        <f t="shared" si="1"/>
        <v>-0.53333333333333144</v>
      </c>
      <c r="F56" s="17">
        <f t="shared" si="2"/>
        <v>-1</v>
      </c>
      <c r="G56" s="17">
        <f t="shared" si="3"/>
        <v>-1</v>
      </c>
      <c r="H56" s="2758" t="str">
        <f t="shared" si="4"/>
        <v xml:space="preserve"> ?</v>
      </c>
      <c r="I56" s="27">
        <f>'6兵庫県CI先行個別指標'!L404</f>
        <v>92.9</v>
      </c>
      <c r="J56" s="2738">
        <f t="shared" si="5"/>
        <v>93.533333333333346</v>
      </c>
      <c r="K56" s="2750">
        <f t="shared" si="33"/>
        <v>-0.13333333333335418</v>
      </c>
      <c r="L56" s="17">
        <f t="shared" si="6"/>
        <v>-1</v>
      </c>
      <c r="M56" s="17">
        <f t="shared" si="7"/>
        <v>-1</v>
      </c>
      <c r="N56" s="2758" t="str">
        <f t="shared" si="8"/>
        <v xml:space="preserve"> ?</v>
      </c>
      <c r="O56" s="27">
        <f>'6兵庫県CI先行個別指標'!M404</f>
        <v>2363</v>
      </c>
      <c r="P56" s="2738">
        <f t="shared" si="9"/>
        <v>2323</v>
      </c>
      <c r="Q56" s="2738">
        <f t="shared" si="10"/>
        <v>-80.333333333333485</v>
      </c>
      <c r="R56" s="17">
        <f t="shared" si="11"/>
        <v>-1</v>
      </c>
      <c r="S56" s="17">
        <f t="shared" si="12"/>
        <v>-3</v>
      </c>
      <c r="T56" s="2758" t="str">
        <f t="shared" si="13"/>
        <v xml:space="preserve">悪化 </v>
      </c>
      <c r="U56" s="28">
        <f>'6兵庫県CI先行個別指標'!N404</f>
        <v>14843</v>
      </c>
      <c r="V56" s="2739">
        <f t="shared" si="14"/>
        <v>15769</v>
      </c>
      <c r="W56" s="2740">
        <f t="shared" si="15"/>
        <v>105</v>
      </c>
      <c r="X56" s="17">
        <f t="shared" si="16"/>
        <v>1</v>
      </c>
      <c r="Y56" s="17">
        <f t="shared" si="17"/>
        <v>3</v>
      </c>
      <c r="Z56" s="2758" t="str">
        <f t="shared" si="18"/>
        <v xml:space="preserve">改善 </v>
      </c>
      <c r="AA56" s="28">
        <f>'6兵庫県CI先行個別指標'!O404</f>
        <v>8067</v>
      </c>
      <c r="AB56" s="2738">
        <f t="shared" si="19"/>
        <v>9084.3333333333339</v>
      </c>
      <c r="AC56" s="2738">
        <f t="shared" si="20"/>
        <v>-268.66666666666606</v>
      </c>
      <c r="AD56" s="17">
        <f t="shared" si="21"/>
        <v>-1</v>
      </c>
      <c r="AE56" s="17">
        <f t="shared" si="22"/>
        <v>1</v>
      </c>
      <c r="AF56" s="2758" t="str">
        <f t="shared" si="23"/>
        <v xml:space="preserve"> ?</v>
      </c>
      <c r="AG56" s="28">
        <f>'6兵庫県CI先行個別指標'!P404</f>
        <v>24</v>
      </c>
      <c r="AH56" s="2738">
        <f t="shared" si="24"/>
        <v>25.666666666666668</v>
      </c>
      <c r="AI56" s="2750">
        <f t="shared" si="34"/>
        <v>1</v>
      </c>
      <c r="AJ56" s="17">
        <f t="shared" si="25"/>
        <v>1</v>
      </c>
      <c r="AK56" s="17">
        <f t="shared" si="26"/>
        <v>1</v>
      </c>
      <c r="AL56" s="2758" t="str">
        <f t="shared" si="27"/>
        <v xml:space="preserve"> ?</v>
      </c>
      <c r="AM56" s="27">
        <f>'6兵庫県CI先行個別指標'!Q404</f>
        <v>123.9</v>
      </c>
      <c r="AN56" s="2738">
        <f t="shared" si="28"/>
        <v>124.16666666666667</v>
      </c>
      <c r="AO56" s="2738">
        <f t="shared" si="29"/>
        <v>-0.76666666666666572</v>
      </c>
      <c r="AP56" s="17">
        <f t="shared" si="30"/>
        <v>-1</v>
      </c>
      <c r="AQ56" s="17">
        <f t="shared" si="31"/>
        <v>-3</v>
      </c>
      <c r="AR56" s="2570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738">
        <f t="shared" si="0"/>
        <v>101.3</v>
      </c>
      <c r="E57" s="2738">
        <f t="shared" si="1"/>
        <v>0.13333333333332575</v>
      </c>
      <c r="F57" s="17">
        <f t="shared" si="2"/>
        <v>1</v>
      </c>
      <c r="G57" s="17">
        <f t="shared" si="3"/>
        <v>1</v>
      </c>
      <c r="H57" s="2758" t="str">
        <f t="shared" si="4"/>
        <v xml:space="preserve"> ?</v>
      </c>
      <c r="I57" s="27">
        <f>'6兵庫県CI先行個別指標'!L405</f>
        <v>92.9</v>
      </c>
      <c r="J57" s="2738">
        <f t="shared" si="5"/>
        <v>93.100000000000009</v>
      </c>
      <c r="K57" s="2750">
        <f t="shared" si="33"/>
        <v>0.43333333333333712</v>
      </c>
      <c r="L57" s="17">
        <f t="shared" si="6"/>
        <v>1</v>
      </c>
      <c r="M57" s="17">
        <f t="shared" si="7"/>
        <v>1</v>
      </c>
      <c r="N57" s="2758" t="str">
        <f t="shared" si="8"/>
        <v xml:space="preserve"> ?</v>
      </c>
      <c r="O57" s="27">
        <f>'6兵庫県CI先行個別指標'!M405</f>
        <v>2565</v>
      </c>
      <c r="P57" s="2738">
        <f t="shared" si="9"/>
        <v>2344.3333333333335</v>
      </c>
      <c r="Q57" s="2738">
        <f t="shared" si="10"/>
        <v>21.333333333333485</v>
      </c>
      <c r="R57" s="17">
        <f t="shared" si="11"/>
        <v>1</v>
      </c>
      <c r="S57" s="17">
        <f t="shared" si="12"/>
        <v>-1</v>
      </c>
      <c r="T57" s="2758" t="str">
        <f t="shared" si="13"/>
        <v xml:space="preserve"> ?</v>
      </c>
      <c r="U57" s="28">
        <f>'6兵庫県CI先行個別指標'!N405</f>
        <v>16024</v>
      </c>
      <c r="V57" s="2739">
        <f t="shared" si="14"/>
        <v>15911.666666666666</v>
      </c>
      <c r="W57" s="2740">
        <f t="shared" si="15"/>
        <v>142.66666666666606</v>
      </c>
      <c r="X57" s="17">
        <f t="shared" si="16"/>
        <v>1</v>
      </c>
      <c r="Y57" s="17">
        <f t="shared" si="17"/>
        <v>3</v>
      </c>
      <c r="Z57" s="2758" t="str">
        <f t="shared" si="18"/>
        <v xml:space="preserve">改善 </v>
      </c>
      <c r="AA57" s="28">
        <f>'6兵庫県CI先行個別指標'!O405</f>
        <v>9001</v>
      </c>
      <c r="AB57" s="2738">
        <f t="shared" si="19"/>
        <v>8832</v>
      </c>
      <c r="AC57" s="2738">
        <f t="shared" si="20"/>
        <v>-252.33333333333394</v>
      </c>
      <c r="AD57" s="17">
        <f t="shared" si="21"/>
        <v>-1</v>
      </c>
      <c r="AE57" s="17">
        <f t="shared" si="22"/>
        <v>-1</v>
      </c>
      <c r="AF57" s="2758" t="str">
        <f t="shared" si="23"/>
        <v xml:space="preserve"> ?</v>
      </c>
      <c r="AG57" s="28">
        <f>'6兵庫県CI先行個別指標'!P405</f>
        <v>21</v>
      </c>
      <c r="AH57" s="2738">
        <f t="shared" si="24"/>
        <v>23.333333333333332</v>
      </c>
      <c r="AI57" s="2750">
        <f t="shared" si="34"/>
        <v>2.3333333333333357</v>
      </c>
      <c r="AJ57" s="17">
        <f t="shared" si="25"/>
        <v>1</v>
      </c>
      <c r="AK57" s="17">
        <f t="shared" si="26"/>
        <v>1</v>
      </c>
      <c r="AL57" s="2758" t="str">
        <f t="shared" si="27"/>
        <v xml:space="preserve"> ?</v>
      </c>
      <c r="AM57" s="27">
        <f>'6兵庫県CI先行個別指標'!Q405</f>
        <v>126</v>
      </c>
      <c r="AN57" s="2738">
        <f t="shared" si="28"/>
        <v>124.7</v>
      </c>
      <c r="AO57" s="2738">
        <f t="shared" si="29"/>
        <v>0.53333333333333144</v>
      </c>
      <c r="AP57" s="17">
        <f t="shared" si="30"/>
        <v>1</v>
      </c>
      <c r="AQ57" s="17">
        <f t="shared" si="31"/>
        <v>-1</v>
      </c>
      <c r="AR57" s="2570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738">
        <f t="shared" si="0"/>
        <v>102.16666666666667</v>
      </c>
      <c r="E58" s="2738">
        <f t="shared" si="1"/>
        <v>0.86666666666667425</v>
      </c>
      <c r="F58" s="17">
        <f t="shared" si="2"/>
        <v>1</v>
      </c>
      <c r="G58" s="17">
        <f t="shared" si="3"/>
        <v>1</v>
      </c>
      <c r="H58" s="2758" t="str">
        <f t="shared" si="4"/>
        <v xml:space="preserve"> ?</v>
      </c>
      <c r="I58" s="27">
        <f>'6兵庫県CI先行個別指標'!L406</f>
        <v>91.4</v>
      </c>
      <c r="J58" s="2738">
        <f t="shared" si="5"/>
        <v>92.40000000000002</v>
      </c>
      <c r="K58" s="2750">
        <f t="shared" si="33"/>
        <v>0.69999999999998863</v>
      </c>
      <c r="L58" s="17">
        <f t="shared" si="6"/>
        <v>1</v>
      </c>
      <c r="M58" s="17">
        <f t="shared" si="7"/>
        <v>1</v>
      </c>
      <c r="N58" s="2758" t="str">
        <f t="shared" si="8"/>
        <v xml:space="preserve"> ?</v>
      </c>
      <c r="O58" s="27">
        <f>'6兵庫県CI先行個別指標'!M406</f>
        <v>2944</v>
      </c>
      <c r="P58" s="2738">
        <f t="shared" si="9"/>
        <v>2624</v>
      </c>
      <c r="Q58" s="2738">
        <f t="shared" si="10"/>
        <v>279.66666666666652</v>
      </c>
      <c r="R58" s="17">
        <f t="shared" si="11"/>
        <v>1</v>
      </c>
      <c r="S58" s="17">
        <f t="shared" si="12"/>
        <v>1</v>
      </c>
      <c r="T58" s="2758" t="str">
        <f t="shared" si="13"/>
        <v xml:space="preserve"> ?</v>
      </c>
      <c r="U58" s="28">
        <f>'6兵庫県CI先行個別指標'!N406</f>
        <v>16628</v>
      </c>
      <c r="V58" s="2739">
        <f t="shared" si="14"/>
        <v>15831.666666666666</v>
      </c>
      <c r="W58" s="2740">
        <f t="shared" si="15"/>
        <v>-80</v>
      </c>
      <c r="X58" s="17">
        <f t="shared" si="16"/>
        <v>-1</v>
      </c>
      <c r="Y58" s="17">
        <f t="shared" si="17"/>
        <v>1</v>
      </c>
      <c r="Z58" s="2758" t="str">
        <f t="shared" si="18"/>
        <v xml:space="preserve"> ?</v>
      </c>
      <c r="AA58" s="28">
        <f>'6兵庫県CI先行個別指標'!O406</f>
        <v>8511</v>
      </c>
      <c r="AB58" s="2738">
        <f t="shared" si="19"/>
        <v>8526.3333333333339</v>
      </c>
      <c r="AC58" s="2738">
        <f t="shared" si="20"/>
        <v>-305.66666666666606</v>
      </c>
      <c r="AD58" s="17">
        <f t="shared" si="21"/>
        <v>-1</v>
      </c>
      <c r="AE58" s="17">
        <f t="shared" si="22"/>
        <v>-3</v>
      </c>
      <c r="AF58" s="2758" t="str">
        <f t="shared" si="23"/>
        <v xml:space="preserve">悪化 </v>
      </c>
      <c r="AG58" s="28">
        <f>'6兵庫県CI先行個別指標'!P406</f>
        <v>32</v>
      </c>
      <c r="AH58" s="2738">
        <f t="shared" si="24"/>
        <v>25.666666666666668</v>
      </c>
      <c r="AI58" s="2750">
        <f t="shared" si="34"/>
        <v>-2.3333333333333357</v>
      </c>
      <c r="AJ58" s="17">
        <f t="shared" si="25"/>
        <v>-1</v>
      </c>
      <c r="AK58" s="17">
        <f t="shared" si="26"/>
        <v>1</v>
      </c>
      <c r="AL58" s="2758" t="str">
        <f t="shared" si="27"/>
        <v xml:space="preserve"> ?</v>
      </c>
      <c r="AM58" s="27">
        <f>'6兵庫県CI先行個別指標'!Q406</f>
        <v>125.9</v>
      </c>
      <c r="AN58" s="2738">
        <f t="shared" si="28"/>
        <v>125.26666666666667</v>
      </c>
      <c r="AO58" s="2738">
        <f t="shared" si="29"/>
        <v>0.56666666666666288</v>
      </c>
      <c r="AP58" s="17">
        <f t="shared" si="30"/>
        <v>1</v>
      </c>
      <c r="AQ58" s="17">
        <f t="shared" si="31"/>
        <v>1</v>
      </c>
      <c r="AR58" s="2570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738">
        <f t="shared" si="0"/>
        <v>101</v>
      </c>
      <c r="E59" s="2738">
        <f t="shared" si="1"/>
        <v>-1.1666666666666714</v>
      </c>
      <c r="F59" s="17">
        <f t="shared" si="2"/>
        <v>-1</v>
      </c>
      <c r="G59" s="17">
        <f t="shared" si="3"/>
        <v>1</v>
      </c>
      <c r="H59" s="2758" t="str">
        <f t="shared" si="4"/>
        <v xml:space="preserve"> ?</v>
      </c>
      <c r="I59" s="27">
        <f>'6兵庫県CI先行個別指標'!L407</f>
        <v>99.6</v>
      </c>
      <c r="J59" s="2738">
        <f t="shared" si="5"/>
        <v>94.633333333333326</v>
      </c>
      <c r="K59" s="2750">
        <f t="shared" si="33"/>
        <v>-2.2333333333333059</v>
      </c>
      <c r="L59" s="17">
        <f t="shared" si="6"/>
        <v>-1</v>
      </c>
      <c r="M59" s="17">
        <f t="shared" si="7"/>
        <v>1</v>
      </c>
      <c r="N59" s="2758" t="str">
        <f t="shared" si="8"/>
        <v xml:space="preserve"> ?</v>
      </c>
      <c r="O59" s="27">
        <f>'6兵庫県CI先行個別指標'!M407</f>
        <v>2389</v>
      </c>
      <c r="P59" s="2738">
        <f t="shared" si="9"/>
        <v>2632.6666666666665</v>
      </c>
      <c r="Q59" s="2738">
        <f t="shared" si="10"/>
        <v>8.6666666666665151</v>
      </c>
      <c r="R59" s="17">
        <f t="shared" si="11"/>
        <v>1</v>
      </c>
      <c r="S59" s="17">
        <f t="shared" si="12"/>
        <v>3</v>
      </c>
      <c r="T59" s="2758" t="str">
        <f t="shared" si="13"/>
        <v xml:space="preserve">改善 </v>
      </c>
      <c r="U59" s="28">
        <f>'6兵庫県CI先行個別指標'!N407</f>
        <v>16034</v>
      </c>
      <c r="V59" s="2739">
        <f t="shared" si="14"/>
        <v>16228.666666666666</v>
      </c>
      <c r="W59" s="2740">
        <f t="shared" si="15"/>
        <v>397</v>
      </c>
      <c r="X59" s="17">
        <f t="shared" si="16"/>
        <v>1</v>
      </c>
      <c r="Y59" s="17">
        <f t="shared" si="17"/>
        <v>1</v>
      </c>
      <c r="Z59" s="2758" t="str">
        <f t="shared" si="18"/>
        <v xml:space="preserve"> ?</v>
      </c>
      <c r="AA59" s="28">
        <f>'6兵庫県CI先行個別指標'!O407</f>
        <v>8459</v>
      </c>
      <c r="AB59" s="2738">
        <f t="shared" si="19"/>
        <v>8657</v>
      </c>
      <c r="AC59" s="2738">
        <f t="shared" si="20"/>
        <v>130.66666666666606</v>
      </c>
      <c r="AD59" s="17">
        <f t="shared" si="21"/>
        <v>1</v>
      </c>
      <c r="AE59" s="17">
        <f t="shared" si="22"/>
        <v>-1</v>
      </c>
      <c r="AF59" s="2758" t="str">
        <f t="shared" si="23"/>
        <v xml:space="preserve"> ?</v>
      </c>
      <c r="AG59" s="28">
        <f>'6兵庫県CI先行個別指標'!P407</f>
        <v>21</v>
      </c>
      <c r="AH59" s="2738">
        <f t="shared" si="24"/>
        <v>24.666666666666668</v>
      </c>
      <c r="AI59" s="2750">
        <f t="shared" si="34"/>
        <v>1</v>
      </c>
      <c r="AJ59" s="17">
        <f t="shared" si="25"/>
        <v>1</v>
      </c>
      <c r="AK59" s="17">
        <f t="shared" si="26"/>
        <v>1</v>
      </c>
      <c r="AL59" s="2758" t="str">
        <f t="shared" si="27"/>
        <v xml:space="preserve"> ?</v>
      </c>
      <c r="AM59" s="27">
        <f>'6兵庫県CI先行個別指標'!Q407</f>
        <v>123.1</v>
      </c>
      <c r="AN59" s="2738">
        <f t="shared" si="28"/>
        <v>125</v>
      </c>
      <c r="AO59" s="2738">
        <f t="shared" si="29"/>
        <v>-0.26666666666666572</v>
      </c>
      <c r="AP59" s="17">
        <f t="shared" si="30"/>
        <v>-1</v>
      </c>
      <c r="AQ59" s="17">
        <f t="shared" si="31"/>
        <v>1</v>
      </c>
      <c r="AR59" s="2570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738">
        <f t="shared" si="0"/>
        <v>101.66666666666667</v>
      </c>
      <c r="E60" s="2738">
        <f t="shared" si="1"/>
        <v>0.6666666666666714</v>
      </c>
      <c r="F60" s="17">
        <f t="shared" si="2"/>
        <v>1</v>
      </c>
      <c r="G60" s="17">
        <f t="shared" si="3"/>
        <v>1</v>
      </c>
      <c r="H60" s="2758" t="str">
        <f t="shared" si="4"/>
        <v xml:space="preserve"> ?</v>
      </c>
      <c r="I60" s="27">
        <f>'6兵庫県CI先行個別指標'!L408</f>
        <v>83.8</v>
      </c>
      <c r="J60" s="2738">
        <f t="shared" si="5"/>
        <v>91.600000000000009</v>
      </c>
      <c r="K60" s="2750">
        <f t="shared" si="33"/>
        <v>3.0333333333333172</v>
      </c>
      <c r="L60" s="17">
        <f t="shared" si="6"/>
        <v>1</v>
      </c>
      <c r="M60" s="17">
        <f t="shared" si="7"/>
        <v>1</v>
      </c>
      <c r="N60" s="2758" t="str">
        <f t="shared" si="8"/>
        <v xml:space="preserve"> ?</v>
      </c>
      <c r="O60" s="27">
        <f>'6兵庫県CI先行個別指標'!M408</f>
        <v>2501</v>
      </c>
      <c r="P60" s="2738">
        <f t="shared" si="9"/>
        <v>2611.3333333333335</v>
      </c>
      <c r="Q60" s="2738">
        <f t="shared" si="10"/>
        <v>-21.33333333333303</v>
      </c>
      <c r="R60" s="17">
        <f t="shared" si="11"/>
        <v>-1</v>
      </c>
      <c r="S60" s="17">
        <f t="shared" si="12"/>
        <v>1</v>
      </c>
      <c r="T60" s="2758" t="str">
        <f t="shared" si="13"/>
        <v xml:space="preserve"> ?</v>
      </c>
      <c r="U60" s="28">
        <f>'6兵庫県CI先行個別指標'!N408</f>
        <v>16530</v>
      </c>
      <c r="V60" s="2739">
        <f t="shared" si="14"/>
        <v>16397.333333333332</v>
      </c>
      <c r="W60" s="2740">
        <f t="shared" si="15"/>
        <v>168.66666666666606</v>
      </c>
      <c r="X60" s="17">
        <f t="shared" si="16"/>
        <v>1</v>
      </c>
      <c r="Y60" s="17">
        <f t="shared" si="17"/>
        <v>1</v>
      </c>
      <c r="Z60" s="2758" t="str">
        <f t="shared" si="18"/>
        <v xml:space="preserve"> ?</v>
      </c>
      <c r="AA60" s="28">
        <f>'6兵庫県CI先行個別指標'!O408</f>
        <v>8185</v>
      </c>
      <c r="AB60" s="2738">
        <f t="shared" si="19"/>
        <v>8385</v>
      </c>
      <c r="AC60" s="2738">
        <f t="shared" si="20"/>
        <v>-272</v>
      </c>
      <c r="AD60" s="17">
        <f t="shared" si="21"/>
        <v>-1</v>
      </c>
      <c r="AE60" s="17">
        <f t="shared" si="22"/>
        <v>-1</v>
      </c>
      <c r="AF60" s="2758" t="str">
        <f t="shared" si="23"/>
        <v xml:space="preserve"> ?</v>
      </c>
      <c r="AG60" s="28">
        <f>'6兵庫県CI先行個別指標'!P408</f>
        <v>24</v>
      </c>
      <c r="AH60" s="2738">
        <f t="shared" si="24"/>
        <v>25.666666666666668</v>
      </c>
      <c r="AI60" s="2750">
        <f t="shared" si="34"/>
        <v>-1</v>
      </c>
      <c r="AJ60" s="17">
        <f t="shared" si="25"/>
        <v>-1</v>
      </c>
      <c r="AK60" s="17">
        <f t="shared" si="26"/>
        <v>-1</v>
      </c>
      <c r="AL60" s="2758" t="str">
        <f t="shared" si="27"/>
        <v xml:space="preserve"> ?</v>
      </c>
      <c r="AM60" s="27">
        <f>'6兵庫県CI先行個別指標'!Q408</f>
        <v>122.6</v>
      </c>
      <c r="AN60" s="2738">
        <f t="shared" si="28"/>
        <v>123.86666666666667</v>
      </c>
      <c r="AO60" s="2738">
        <f t="shared" si="29"/>
        <v>-1.1333333333333258</v>
      </c>
      <c r="AP60" s="17">
        <f t="shared" si="30"/>
        <v>-1</v>
      </c>
      <c r="AQ60" s="17">
        <f t="shared" si="31"/>
        <v>-1</v>
      </c>
      <c r="AR60" s="2570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738">
        <f t="shared" si="0"/>
        <v>100.60000000000001</v>
      </c>
      <c r="E61" s="2738">
        <f t="shared" si="1"/>
        <v>-1.0666666666666629</v>
      </c>
      <c r="F61" s="17">
        <f t="shared" si="2"/>
        <v>-1</v>
      </c>
      <c r="G61" s="17">
        <f t="shared" si="3"/>
        <v>-1</v>
      </c>
      <c r="H61" s="2758" t="str">
        <f t="shared" si="4"/>
        <v xml:space="preserve"> ?</v>
      </c>
      <c r="I61" s="27">
        <f>'6兵庫県CI先行個別指標'!L409</f>
        <v>92.9</v>
      </c>
      <c r="J61" s="2738">
        <f t="shared" si="5"/>
        <v>92.09999999999998</v>
      </c>
      <c r="K61" s="2750">
        <f t="shared" si="33"/>
        <v>-0.49999999999997158</v>
      </c>
      <c r="L61" s="17">
        <f t="shared" si="6"/>
        <v>-1</v>
      </c>
      <c r="M61" s="17">
        <f t="shared" si="7"/>
        <v>-1</v>
      </c>
      <c r="N61" s="2758" t="str">
        <f t="shared" si="8"/>
        <v xml:space="preserve"> ?</v>
      </c>
      <c r="O61" s="27">
        <f>'6兵庫県CI先行個別指標'!M409</f>
        <v>2518</v>
      </c>
      <c r="P61" s="2738">
        <f t="shared" si="9"/>
        <v>2469.3333333333335</v>
      </c>
      <c r="Q61" s="2738">
        <f t="shared" si="10"/>
        <v>-142</v>
      </c>
      <c r="R61" s="17">
        <f t="shared" si="11"/>
        <v>-1</v>
      </c>
      <c r="S61" s="17">
        <f t="shared" si="12"/>
        <v>-1</v>
      </c>
      <c r="T61" s="2758" t="str">
        <f t="shared" si="13"/>
        <v xml:space="preserve"> ?</v>
      </c>
      <c r="U61" s="28">
        <f>'6兵庫県CI先行個別指標'!N409</f>
        <v>16680</v>
      </c>
      <c r="V61" s="2739">
        <f t="shared" si="14"/>
        <v>16414.666666666668</v>
      </c>
      <c r="W61" s="2740">
        <f t="shared" si="15"/>
        <v>17.333333333335759</v>
      </c>
      <c r="X61" s="17">
        <f t="shared" si="16"/>
        <v>1</v>
      </c>
      <c r="Y61" s="17">
        <f t="shared" si="17"/>
        <v>3</v>
      </c>
      <c r="Z61" s="2758" t="str">
        <f t="shared" si="18"/>
        <v xml:space="preserve">改善 </v>
      </c>
      <c r="AA61" s="28">
        <f>'6兵庫県CI先行個別指標'!O409</f>
        <v>8840</v>
      </c>
      <c r="AB61" s="2738">
        <f t="shared" si="19"/>
        <v>8494.6666666666661</v>
      </c>
      <c r="AC61" s="2738">
        <f t="shared" si="20"/>
        <v>109.66666666666606</v>
      </c>
      <c r="AD61" s="17">
        <f t="shared" si="21"/>
        <v>1</v>
      </c>
      <c r="AE61" s="17">
        <f t="shared" si="22"/>
        <v>1</v>
      </c>
      <c r="AF61" s="2758" t="str">
        <f t="shared" si="23"/>
        <v xml:space="preserve"> ?</v>
      </c>
      <c r="AG61" s="28">
        <f>'6兵庫県CI先行個別指標'!P409</f>
        <v>27</v>
      </c>
      <c r="AH61" s="2738">
        <f t="shared" si="24"/>
        <v>24</v>
      </c>
      <c r="AI61" s="2750">
        <f t="shared" si="34"/>
        <v>1.6666666666666679</v>
      </c>
      <c r="AJ61" s="17">
        <f t="shared" si="25"/>
        <v>1</v>
      </c>
      <c r="AK61" s="17">
        <f t="shared" si="26"/>
        <v>1</v>
      </c>
      <c r="AL61" s="2758" t="str">
        <f t="shared" si="27"/>
        <v xml:space="preserve"> ?</v>
      </c>
      <c r="AM61" s="27">
        <f>'6兵庫県CI先行個別指標'!Q409</f>
        <v>118.2</v>
      </c>
      <c r="AN61" s="2738">
        <f t="shared" si="28"/>
        <v>121.3</v>
      </c>
      <c r="AO61" s="2738">
        <f t="shared" si="29"/>
        <v>-2.5666666666666771</v>
      </c>
      <c r="AP61" s="17">
        <f t="shared" si="30"/>
        <v>-1</v>
      </c>
      <c r="AQ61" s="17">
        <f t="shared" si="31"/>
        <v>-3</v>
      </c>
      <c r="AR61" s="2570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738">
        <f t="shared" si="0"/>
        <v>101.26666666666667</v>
      </c>
      <c r="E62" s="2738">
        <f t="shared" si="1"/>
        <v>0.66666666666665719</v>
      </c>
      <c r="F62" s="17">
        <f t="shared" si="2"/>
        <v>1</v>
      </c>
      <c r="G62" s="17">
        <f t="shared" si="3"/>
        <v>1</v>
      </c>
      <c r="H62" s="2758" t="str">
        <f t="shared" si="4"/>
        <v xml:space="preserve"> ?</v>
      </c>
      <c r="I62" s="27">
        <f>'6兵庫県CI先行個別指標'!L410</f>
        <v>94.6</v>
      </c>
      <c r="J62" s="2738">
        <f t="shared" si="5"/>
        <v>90.433333333333323</v>
      </c>
      <c r="K62" s="2750">
        <f t="shared" si="33"/>
        <v>1.6666666666666572</v>
      </c>
      <c r="L62" s="17">
        <f t="shared" si="6"/>
        <v>1</v>
      </c>
      <c r="M62" s="17">
        <f t="shared" si="7"/>
        <v>1</v>
      </c>
      <c r="N62" s="2758" t="str">
        <f t="shared" si="8"/>
        <v xml:space="preserve"> ?</v>
      </c>
      <c r="O62" s="27">
        <f>'6兵庫県CI先行個別指標'!M410</f>
        <v>2699</v>
      </c>
      <c r="P62" s="2738">
        <f t="shared" si="9"/>
        <v>2572.6666666666665</v>
      </c>
      <c r="Q62" s="2738">
        <f t="shared" si="10"/>
        <v>103.33333333333303</v>
      </c>
      <c r="R62" s="17">
        <f t="shared" si="11"/>
        <v>1</v>
      </c>
      <c r="S62" s="17">
        <f t="shared" si="12"/>
        <v>-1</v>
      </c>
      <c r="T62" s="2758" t="str">
        <f t="shared" si="13"/>
        <v xml:space="preserve"> ?</v>
      </c>
      <c r="U62" s="28">
        <f>'6兵庫県CI先行個別指標'!N410</f>
        <v>15943</v>
      </c>
      <c r="V62" s="2739">
        <f t="shared" si="14"/>
        <v>16384.333333333332</v>
      </c>
      <c r="W62" s="2740">
        <f t="shared" si="15"/>
        <v>-30.333333333335759</v>
      </c>
      <c r="X62" s="17">
        <f t="shared" si="16"/>
        <v>-1</v>
      </c>
      <c r="Y62" s="17">
        <f t="shared" si="17"/>
        <v>1</v>
      </c>
      <c r="Z62" s="2758" t="str">
        <f t="shared" si="18"/>
        <v xml:space="preserve"> ?</v>
      </c>
      <c r="AA62" s="28">
        <f>'6兵庫県CI先行個別指標'!O410</f>
        <v>8905</v>
      </c>
      <c r="AB62" s="2738">
        <f t="shared" si="19"/>
        <v>8643.3333333333339</v>
      </c>
      <c r="AC62" s="2738">
        <f t="shared" si="20"/>
        <v>148.66666666666788</v>
      </c>
      <c r="AD62" s="17">
        <f t="shared" si="21"/>
        <v>1</v>
      </c>
      <c r="AE62" s="17">
        <f t="shared" si="22"/>
        <v>1</v>
      </c>
      <c r="AF62" s="2758" t="str">
        <f t="shared" si="23"/>
        <v xml:space="preserve"> ?</v>
      </c>
      <c r="AG62" s="28">
        <f>'6兵庫県CI先行個別指標'!P410</f>
        <v>24</v>
      </c>
      <c r="AH62" s="2738">
        <f t="shared" si="24"/>
        <v>25</v>
      </c>
      <c r="AI62" s="2750">
        <f t="shared" si="34"/>
        <v>-1</v>
      </c>
      <c r="AJ62" s="17">
        <f t="shared" si="25"/>
        <v>-1</v>
      </c>
      <c r="AK62" s="17">
        <f t="shared" si="26"/>
        <v>-1</v>
      </c>
      <c r="AL62" s="2758" t="str">
        <f t="shared" si="27"/>
        <v xml:space="preserve"> ?</v>
      </c>
      <c r="AM62" s="27">
        <f>'6兵庫県CI先行個別指標'!Q410</f>
        <v>117.7</v>
      </c>
      <c r="AN62" s="2738">
        <f t="shared" si="28"/>
        <v>119.5</v>
      </c>
      <c r="AO62" s="2738">
        <f t="shared" si="29"/>
        <v>-1.7999999999999972</v>
      </c>
      <c r="AP62" s="17">
        <f t="shared" si="30"/>
        <v>-1</v>
      </c>
      <c r="AQ62" s="17">
        <f t="shared" si="31"/>
        <v>-3</v>
      </c>
      <c r="AR62" s="2570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738">
        <f t="shared" si="0"/>
        <v>101.36666666666667</v>
      </c>
      <c r="E63" s="2738">
        <f t="shared" si="1"/>
        <v>0.10000000000000853</v>
      </c>
      <c r="F63" s="17">
        <f t="shared" si="2"/>
        <v>1</v>
      </c>
      <c r="G63" s="17">
        <f t="shared" si="3"/>
        <v>1</v>
      </c>
      <c r="H63" s="2758" t="str">
        <f t="shared" si="4"/>
        <v xml:space="preserve"> ?</v>
      </c>
      <c r="I63" s="27">
        <f>'6兵庫県CI先行個別指標'!L411</f>
        <v>93.6</v>
      </c>
      <c r="J63" s="2738">
        <f t="shared" si="5"/>
        <v>93.7</v>
      </c>
      <c r="K63" s="2750">
        <f t="shared" si="33"/>
        <v>-3.2666666666666799</v>
      </c>
      <c r="L63" s="17">
        <f t="shared" si="6"/>
        <v>-1</v>
      </c>
      <c r="M63" s="17">
        <f t="shared" si="7"/>
        <v>-1</v>
      </c>
      <c r="N63" s="2758" t="str">
        <f t="shared" si="8"/>
        <v xml:space="preserve"> ?</v>
      </c>
      <c r="O63" s="27">
        <f>'6兵庫県CI先行個別指標'!M411</f>
        <v>2320</v>
      </c>
      <c r="P63" s="2738">
        <f t="shared" si="9"/>
        <v>2512.3333333333335</v>
      </c>
      <c r="Q63" s="2738">
        <f t="shared" si="10"/>
        <v>-60.33333333333303</v>
      </c>
      <c r="R63" s="17">
        <f t="shared" si="11"/>
        <v>-1</v>
      </c>
      <c r="S63" s="17">
        <f t="shared" si="12"/>
        <v>-1</v>
      </c>
      <c r="T63" s="2758" t="str">
        <f t="shared" si="13"/>
        <v xml:space="preserve"> ?</v>
      </c>
      <c r="U63" s="28">
        <f>'6兵庫県CI先行個別指標'!N411</f>
        <v>15641</v>
      </c>
      <c r="V63" s="2739">
        <f t="shared" si="14"/>
        <v>16088</v>
      </c>
      <c r="W63" s="2740">
        <f t="shared" si="15"/>
        <v>-296.33333333333212</v>
      </c>
      <c r="X63" s="17">
        <f t="shared" si="16"/>
        <v>-1</v>
      </c>
      <c r="Y63" s="17">
        <f t="shared" si="17"/>
        <v>-1</v>
      </c>
      <c r="Z63" s="2758" t="str">
        <f t="shared" si="18"/>
        <v xml:space="preserve"> ?</v>
      </c>
      <c r="AA63" s="28">
        <f>'6兵庫県CI先行個別指標'!O411</f>
        <v>8806</v>
      </c>
      <c r="AB63" s="2738">
        <f t="shared" si="19"/>
        <v>8850.3333333333339</v>
      </c>
      <c r="AC63" s="2738">
        <f t="shared" si="20"/>
        <v>207</v>
      </c>
      <c r="AD63" s="17">
        <f t="shared" si="21"/>
        <v>1</v>
      </c>
      <c r="AE63" s="17">
        <f t="shared" si="22"/>
        <v>3</v>
      </c>
      <c r="AF63" s="2758" t="str">
        <f t="shared" si="23"/>
        <v xml:space="preserve">改善 </v>
      </c>
      <c r="AG63" s="28">
        <f>'6兵庫県CI先行個別指標'!P411</f>
        <v>30</v>
      </c>
      <c r="AH63" s="2738">
        <f t="shared" si="24"/>
        <v>27</v>
      </c>
      <c r="AI63" s="2750">
        <f t="shared" si="34"/>
        <v>-2</v>
      </c>
      <c r="AJ63" s="17">
        <f t="shared" si="25"/>
        <v>-1</v>
      </c>
      <c r="AK63" s="17">
        <f t="shared" si="26"/>
        <v>-1</v>
      </c>
      <c r="AL63" s="2758" t="str">
        <f t="shared" si="27"/>
        <v xml:space="preserve"> ?</v>
      </c>
      <c r="AM63" s="27">
        <f>'6兵庫県CI先行個別指標'!Q411</f>
        <v>115.3</v>
      </c>
      <c r="AN63" s="2738">
        <f t="shared" si="28"/>
        <v>117.06666666666666</v>
      </c>
      <c r="AO63" s="2738">
        <f t="shared" si="29"/>
        <v>-2.4333333333333371</v>
      </c>
      <c r="AP63" s="17">
        <f t="shared" si="30"/>
        <v>-1</v>
      </c>
      <c r="AQ63" s="17">
        <f t="shared" si="31"/>
        <v>-3</v>
      </c>
      <c r="AR63" s="2570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738">
        <f t="shared" si="0"/>
        <v>101.2</v>
      </c>
      <c r="E64" s="2738">
        <f t="shared" si="1"/>
        <v>-0.1666666666666714</v>
      </c>
      <c r="F64" s="17">
        <f t="shared" si="2"/>
        <v>-1</v>
      </c>
      <c r="G64" s="17">
        <f t="shared" si="3"/>
        <v>1</v>
      </c>
      <c r="H64" s="2758" t="str">
        <f t="shared" si="4"/>
        <v xml:space="preserve"> ?</v>
      </c>
      <c r="I64" s="27">
        <f>'6兵庫県CI先行個別指標'!L412</f>
        <v>97.3</v>
      </c>
      <c r="J64" s="2738">
        <f t="shared" si="5"/>
        <v>95.166666666666671</v>
      </c>
      <c r="K64" s="2750">
        <f t="shared" si="33"/>
        <v>-1.4666666666666686</v>
      </c>
      <c r="L64" s="17">
        <f t="shared" si="6"/>
        <v>-1</v>
      </c>
      <c r="M64" s="17">
        <f t="shared" si="7"/>
        <v>-1</v>
      </c>
      <c r="N64" s="2758" t="str">
        <f t="shared" si="8"/>
        <v xml:space="preserve"> ?</v>
      </c>
      <c r="O64" s="27">
        <f>'6兵庫県CI先行個別指標'!M412</f>
        <v>3127</v>
      </c>
      <c r="P64" s="2738">
        <f t="shared" si="9"/>
        <v>2715.3333333333335</v>
      </c>
      <c r="Q64" s="2738">
        <f t="shared" si="10"/>
        <v>203</v>
      </c>
      <c r="R64" s="17">
        <f t="shared" si="11"/>
        <v>1</v>
      </c>
      <c r="S64" s="17">
        <f t="shared" si="12"/>
        <v>1</v>
      </c>
      <c r="T64" s="2758" t="str">
        <f t="shared" si="13"/>
        <v xml:space="preserve"> ?</v>
      </c>
      <c r="U64" s="28">
        <f>'6兵庫県CI先行個別指標'!N412</f>
        <v>16115</v>
      </c>
      <c r="V64" s="2739">
        <f t="shared" si="14"/>
        <v>15899.666666666666</v>
      </c>
      <c r="W64" s="2740">
        <f t="shared" si="15"/>
        <v>-188.33333333333394</v>
      </c>
      <c r="X64" s="17">
        <f t="shared" si="16"/>
        <v>-1</v>
      </c>
      <c r="Y64" s="17">
        <f t="shared" si="17"/>
        <v>-3</v>
      </c>
      <c r="Z64" s="2758" t="str">
        <f t="shared" si="18"/>
        <v xml:space="preserve">悪化 </v>
      </c>
      <c r="AA64" s="28">
        <f>'6兵庫県CI先行個別指標'!O412</f>
        <v>8975</v>
      </c>
      <c r="AB64" s="2738">
        <f t="shared" si="19"/>
        <v>8895.3333333333339</v>
      </c>
      <c r="AC64" s="2738">
        <f t="shared" si="20"/>
        <v>45</v>
      </c>
      <c r="AD64" s="17">
        <f t="shared" si="21"/>
        <v>1</v>
      </c>
      <c r="AE64" s="17">
        <f t="shared" si="22"/>
        <v>3</v>
      </c>
      <c r="AF64" s="2758" t="str">
        <f t="shared" si="23"/>
        <v xml:space="preserve">改善 </v>
      </c>
      <c r="AG64" s="28">
        <f>'6兵庫県CI先行個別指標'!P412</f>
        <v>32</v>
      </c>
      <c r="AH64" s="2738">
        <f t="shared" si="24"/>
        <v>28.666666666666668</v>
      </c>
      <c r="AI64" s="2750">
        <f t="shared" si="34"/>
        <v>-1.6666666666666679</v>
      </c>
      <c r="AJ64" s="17">
        <f t="shared" si="25"/>
        <v>-1</v>
      </c>
      <c r="AK64" s="17">
        <f t="shared" si="26"/>
        <v>-3</v>
      </c>
      <c r="AL64" s="2758" t="str">
        <f t="shared" si="27"/>
        <v xml:space="preserve">悪化 </v>
      </c>
      <c r="AM64" s="27">
        <f>'6兵庫県CI先行個別指標'!Q412</f>
        <v>112.8</v>
      </c>
      <c r="AN64" s="2738">
        <f t="shared" si="28"/>
        <v>115.26666666666667</v>
      </c>
      <c r="AO64" s="2738">
        <f t="shared" si="29"/>
        <v>-1.7999999999999972</v>
      </c>
      <c r="AP64" s="17">
        <f t="shared" si="30"/>
        <v>-1</v>
      </c>
      <c r="AQ64" s="17">
        <f t="shared" si="31"/>
        <v>-3</v>
      </c>
      <c r="AR64" s="2570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738">
        <f t="shared" si="0"/>
        <v>101.5</v>
      </c>
      <c r="E65" s="2738">
        <f t="shared" si="1"/>
        <v>0.29999999999999716</v>
      </c>
      <c r="F65" s="17">
        <f t="shared" si="2"/>
        <v>1</v>
      </c>
      <c r="G65" s="17">
        <f t="shared" si="3"/>
        <v>1</v>
      </c>
      <c r="H65" s="2758" t="str">
        <f t="shared" si="4"/>
        <v xml:space="preserve"> ?</v>
      </c>
      <c r="I65" s="27">
        <f>'6兵庫県CI先行個別指標'!L413</f>
        <v>97.1</v>
      </c>
      <c r="J65" s="2738">
        <f t="shared" si="5"/>
        <v>96</v>
      </c>
      <c r="K65" s="2750">
        <f t="shared" si="33"/>
        <v>-0.8333333333333286</v>
      </c>
      <c r="L65" s="17">
        <f t="shared" si="6"/>
        <v>-1</v>
      </c>
      <c r="M65" s="17">
        <f t="shared" si="7"/>
        <v>-3</v>
      </c>
      <c r="N65" s="2758" t="str">
        <f t="shared" si="8"/>
        <v xml:space="preserve">悪化 </v>
      </c>
      <c r="O65" s="27">
        <f>'6兵庫県CI先行個別指標'!M413</f>
        <v>2704</v>
      </c>
      <c r="P65" s="2738">
        <f t="shared" si="9"/>
        <v>2717</v>
      </c>
      <c r="Q65" s="2738">
        <f t="shared" si="10"/>
        <v>1.6666666666665151</v>
      </c>
      <c r="R65" s="17">
        <f t="shared" si="11"/>
        <v>1</v>
      </c>
      <c r="S65" s="17">
        <f t="shared" si="12"/>
        <v>1</v>
      </c>
      <c r="T65" s="2758" t="str">
        <f t="shared" si="13"/>
        <v xml:space="preserve"> ?</v>
      </c>
      <c r="U65" s="28">
        <f>'6兵庫県CI先行個別指標'!N413</f>
        <v>16352</v>
      </c>
      <c r="V65" s="2739">
        <f t="shared" si="14"/>
        <v>16036</v>
      </c>
      <c r="W65" s="2740">
        <f t="shared" si="15"/>
        <v>136.33333333333394</v>
      </c>
      <c r="X65" s="17">
        <f t="shared" si="16"/>
        <v>1</v>
      </c>
      <c r="Y65" s="17">
        <f t="shared" si="17"/>
        <v>-1</v>
      </c>
      <c r="Z65" s="2758" t="str">
        <f t="shared" si="18"/>
        <v xml:space="preserve"> ?</v>
      </c>
      <c r="AA65" s="28">
        <f>'6兵庫県CI先行個別指標'!O413</f>
        <v>9018</v>
      </c>
      <c r="AB65" s="2738">
        <f t="shared" si="19"/>
        <v>8933</v>
      </c>
      <c r="AC65" s="2738">
        <f t="shared" si="20"/>
        <v>37.66666666666606</v>
      </c>
      <c r="AD65" s="17">
        <f t="shared" si="21"/>
        <v>1</v>
      </c>
      <c r="AE65" s="17">
        <f t="shared" si="22"/>
        <v>3</v>
      </c>
      <c r="AF65" s="2758" t="str">
        <f t="shared" si="23"/>
        <v xml:space="preserve">改善 </v>
      </c>
      <c r="AG65" s="28">
        <f>'6兵庫県CI先行個別指標'!P413</f>
        <v>26</v>
      </c>
      <c r="AH65" s="2738">
        <f t="shared" si="24"/>
        <v>29.333333333333332</v>
      </c>
      <c r="AI65" s="2750">
        <f t="shared" si="34"/>
        <v>-0.6666666666666643</v>
      </c>
      <c r="AJ65" s="17">
        <f t="shared" si="25"/>
        <v>-1</v>
      </c>
      <c r="AK65" s="17">
        <f t="shared" si="26"/>
        <v>-3</v>
      </c>
      <c r="AL65" s="2758" t="str">
        <f t="shared" si="27"/>
        <v xml:space="preserve">悪化 </v>
      </c>
      <c r="AM65" s="27">
        <f>'6兵庫県CI先行個別指標'!Q413</f>
        <v>113.6</v>
      </c>
      <c r="AN65" s="2738">
        <f t="shared" si="28"/>
        <v>113.89999999999999</v>
      </c>
      <c r="AO65" s="2738">
        <f t="shared" si="29"/>
        <v>-1.3666666666666742</v>
      </c>
      <c r="AP65" s="17">
        <f t="shared" si="30"/>
        <v>-1</v>
      </c>
      <c r="AQ65" s="17">
        <f t="shared" si="31"/>
        <v>-3</v>
      </c>
      <c r="AR65" s="2570" t="str">
        <f t="shared" si="32"/>
        <v xml:space="preserve">悪化 </v>
      </c>
    </row>
    <row r="66" spans="1:44">
      <c r="A66" s="113"/>
      <c r="B66" s="2744" t="s">
        <v>14</v>
      </c>
      <c r="C66" s="29">
        <f>'6兵庫県CI先行個別指標'!K414</f>
        <v>99</v>
      </c>
      <c r="D66" s="2741">
        <f t="shared" si="0"/>
        <v>100.36666666666667</v>
      </c>
      <c r="E66" s="2741">
        <f t="shared" si="1"/>
        <v>-1.1333333333333258</v>
      </c>
      <c r="F66" s="402">
        <f t="shared" si="2"/>
        <v>-1</v>
      </c>
      <c r="G66" s="402">
        <f t="shared" si="3"/>
        <v>-1</v>
      </c>
      <c r="H66" s="2759" t="str">
        <f t="shared" si="4"/>
        <v xml:space="preserve"> ?</v>
      </c>
      <c r="I66" s="29">
        <f>'6兵庫県CI先行個別指標'!L414</f>
        <v>100.4</v>
      </c>
      <c r="J66" s="2741">
        <f t="shared" si="5"/>
        <v>98.266666666666652</v>
      </c>
      <c r="K66" s="2751">
        <f t="shared" si="33"/>
        <v>-2.2666666666666515</v>
      </c>
      <c r="L66" s="402">
        <f t="shared" si="6"/>
        <v>-1</v>
      </c>
      <c r="M66" s="402">
        <f t="shared" si="7"/>
        <v>-3</v>
      </c>
      <c r="N66" s="2759" t="str">
        <f t="shared" si="8"/>
        <v xml:space="preserve">悪化 </v>
      </c>
      <c r="O66" s="29">
        <f>'6兵庫県CI先行個別指標'!M414</f>
        <v>2583</v>
      </c>
      <c r="P66" s="2741">
        <f t="shared" si="9"/>
        <v>2804.6666666666665</v>
      </c>
      <c r="Q66" s="2741">
        <f t="shared" si="10"/>
        <v>87.666666666666515</v>
      </c>
      <c r="R66" s="402">
        <f t="shared" si="11"/>
        <v>1</v>
      </c>
      <c r="S66" s="402">
        <f t="shared" si="12"/>
        <v>3</v>
      </c>
      <c r="T66" s="2759" t="str">
        <f t="shared" si="13"/>
        <v xml:space="preserve">改善 </v>
      </c>
      <c r="U66" s="30">
        <f>'6兵庫県CI先行個別指標'!N414</f>
        <v>15806</v>
      </c>
      <c r="V66" s="2742">
        <f t="shared" si="14"/>
        <v>16091</v>
      </c>
      <c r="W66" s="2743">
        <f t="shared" si="15"/>
        <v>55</v>
      </c>
      <c r="X66" s="402">
        <f t="shared" si="16"/>
        <v>1</v>
      </c>
      <c r="Y66" s="402">
        <f t="shared" si="17"/>
        <v>1</v>
      </c>
      <c r="Z66" s="2759" t="str">
        <f t="shared" si="18"/>
        <v xml:space="preserve"> ?</v>
      </c>
      <c r="AA66" s="30">
        <f>'6兵庫県CI先行個別指標'!O414</f>
        <v>9551</v>
      </c>
      <c r="AB66" s="2741">
        <f t="shared" si="19"/>
        <v>9181.3333333333339</v>
      </c>
      <c r="AC66" s="2741">
        <f t="shared" si="20"/>
        <v>248.33333333333394</v>
      </c>
      <c r="AD66" s="402">
        <f t="shared" si="21"/>
        <v>1</v>
      </c>
      <c r="AE66" s="402">
        <f t="shared" si="22"/>
        <v>3</v>
      </c>
      <c r="AF66" s="2759" t="str">
        <f t="shared" si="23"/>
        <v xml:space="preserve">改善 </v>
      </c>
      <c r="AG66" s="30">
        <f>'6兵庫県CI先行個別指標'!P414</f>
        <v>32</v>
      </c>
      <c r="AH66" s="2741">
        <f t="shared" si="24"/>
        <v>30</v>
      </c>
      <c r="AI66" s="2751">
        <f t="shared" si="34"/>
        <v>-0.66666666666666785</v>
      </c>
      <c r="AJ66" s="402">
        <f t="shared" si="25"/>
        <v>-1</v>
      </c>
      <c r="AK66" s="402">
        <f t="shared" si="26"/>
        <v>-3</v>
      </c>
      <c r="AL66" s="2759" t="str">
        <f t="shared" si="27"/>
        <v xml:space="preserve">悪化 </v>
      </c>
      <c r="AM66" s="29">
        <f>'6兵庫県CI先行個別指標'!Q414</f>
        <v>112.5</v>
      </c>
      <c r="AN66" s="2741">
        <f t="shared" si="28"/>
        <v>112.96666666666665</v>
      </c>
      <c r="AO66" s="2741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754" t="str">
        <f t="shared" si="32"/>
        <v xml:space="preserve">悪化 </v>
      </c>
    </row>
    <row r="67" spans="1:44">
      <c r="A67" s="764" t="s">
        <v>1218</v>
      </c>
      <c r="B67" s="564" t="s">
        <v>3</v>
      </c>
      <c r="C67" s="27">
        <f>'6兵庫県CI先行個別指標'!K415</f>
        <v>98.1</v>
      </c>
      <c r="D67" s="2720">
        <f t="shared" si="0"/>
        <v>99.399999999999991</v>
      </c>
      <c r="E67" s="2720">
        <f t="shared" si="1"/>
        <v>-0.96666666666668277</v>
      </c>
      <c r="F67" s="17">
        <f t="shared" si="2"/>
        <v>-1</v>
      </c>
      <c r="G67" s="17">
        <f t="shared" si="3"/>
        <v>-1</v>
      </c>
      <c r="H67" s="2758" t="str">
        <f t="shared" si="4"/>
        <v xml:space="preserve"> ?</v>
      </c>
      <c r="I67" s="27">
        <f>'6兵庫県CI先行個別指標'!L415</f>
        <v>107.3</v>
      </c>
      <c r="J67" s="2720">
        <f t="shared" si="5"/>
        <v>101.60000000000001</v>
      </c>
      <c r="K67" s="2750">
        <f t="shared" si="33"/>
        <v>-3.333333333333357</v>
      </c>
      <c r="L67" s="17">
        <f t="shared" si="6"/>
        <v>-1</v>
      </c>
      <c r="M67" s="17">
        <f t="shared" si="7"/>
        <v>-3</v>
      </c>
      <c r="N67" s="2758" t="str">
        <f t="shared" si="8"/>
        <v xml:space="preserve">悪化 </v>
      </c>
      <c r="O67" s="27">
        <f>'6兵庫県CI先行個別指標'!M415</f>
        <v>3402</v>
      </c>
      <c r="P67" s="2720">
        <f t="shared" si="9"/>
        <v>2896.3333333333335</v>
      </c>
      <c r="Q67" s="2720">
        <f t="shared" si="10"/>
        <v>91.66666666666697</v>
      </c>
      <c r="R67" s="17">
        <f t="shared" si="11"/>
        <v>1</v>
      </c>
      <c r="S67" s="17">
        <f t="shared" si="12"/>
        <v>3</v>
      </c>
      <c r="T67" s="2758" t="str">
        <f t="shared" si="13"/>
        <v xml:space="preserve">改善 </v>
      </c>
      <c r="U67" s="28">
        <f>'6兵庫県CI先行個別指標'!N415</f>
        <v>15294</v>
      </c>
      <c r="V67" s="2729">
        <f t="shared" si="14"/>
        <v>15817.333333333334</v>
      </c>
      <c r="W67" s="2726">
        <f t="shared" si="15"/>
        <v>-273.66666666666606</v>
      </c>
      <c r="X67" s="17">
        <f t="shared" si="16"/>
        <v>-1</v>
      </c>
      <c r="Y67" s="17">
        <f t="shared" si="17"/>
        <v>1</v>
      </c>
      <c r="Z67" s="2758" t="str">
        <f t="shared" si="18"/>
        <v xml:space="preserve"> ?</v>
      </c>
      <c r="AA67" s="28">
        <f>'6兵庫県CI先行個別指標'!O415</f>
        <v>10233</v>
      </c>
      <c r="AB67" s="2720">
        <f t="shared" si="19"/>
        <v>9600.6666666666661</v>
      </c>
      <c r="AC67" s="2720">
        <f t="shared" si="20"/>
        <v>419.33333333333212</v>
      </c>
      <c r="AD67" s="17">
        <f t="shared" si="21"/>
        <v>1</v>
      </c>
      <c r="AE67" s="17">
        <f t="shared" si="22"/>
        <v>3</v>
      </c>
      <c r="AF67" s="2758" t="str">
        <f t="shared" si="23"/>
        <v xml:space="preserve">改善 </v>
      </c>
      <c r="AG67" s="28">
        <f>'6兵庫県CI先行個別指標'!P415</f>
        <v>36</v>
      </c>
      <c r="AH67" s="2720">
        <f t="shared" si="24"/>
        <v>31.333333333333332</v>
      </c>
      <c r="AI67" s="2750">
        <f t="shared" si="34"/>
        <v>-1.3333333333333321</v>
      </c>
      <c r="AJ67" s="17">
        <f t="shared" si="25"/>
        <v>-1</v>
      </c>
      <c r="AK67" s="17">
        <f t="shared" si="26"/>
        <v>-3</v>
      </c>
      <c r="AL67" s="2758" t="str">
        <f t="shared" si="27"/>
        <v xml:space="preserve">悪化 </v>
      </c>
      <c r="AM67" s="27">
        <f>'6兵庫県CI先行個別指標'!Q415</f>
        <v>111.1</v>
      </c>
      <c r="AN67" s="2720">
        <f t="shared" si="28"/>
        <v>112.39999999999999</v>
      </c>
      <c r="AO67" s="2720">
        <f t="shared" si="29"/>
        <v>-0.56666666666666288</v>
      </c>
      <c r="AP67" s="17">
        <f t="shared" si="30"/>
        <v>-1</v>
      </c>
      <c r="AQ67" s="17">
        <f t="shared" si="31"/>
        <v>-3</v>
      </c>
      <c r="AR67" s="2570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720">
        <f t="shared" si="0"/>
        <v>99.100000000000009</v>
      </c>
      <c r="E68" s="2720">
        <f t="shared" si="1"/>
        <v>-0.29999999999998295</v>
      </c>
      <c r="F68" s="17">
        <f t="shared" si="2"/>
        <v>-1</v>
      </c>
      <c r="G68" s="17">
        <f t="shared" si="3"/>
        <v>-3</v>
      </c>
      <c r="H68" s="2758" t="str">
        <f t="shared" si="4"/>
        <v xml:space="preserve">悪化 </v>
      </c>
      <c r="I68" s="27">
        <f>'6兵庫県CI先行個別指標'!L416</f>
        <v>100.2</v>
      </c>
      <c r="J68" s="2720">
        <f t="shared" si="5"/>
        <v>102.63333333333333</v>
      </c>
      <c r="K68" s="2750">
        <f t="shared" si="33"/>
        <v>-1.0333333333333172</v>
      </c>
      <c r="L68" s="17">
        <f t="shared" si="6"/>
        <v>-1</v>
      </c>
      <c r="M68" s="17">
        <f t="shared" si="7"/>
        <v>-3</v>
      </c>
      <c r="N68" s="2758" t="str">
        <f t="shared" si="8"/>
        <v xml:space="preserve">悪化 </v>
      </c>
      <c r="O68" s="27">
        <f>'6兵庫県CI先行個別指標'!M416</f>
        <v>2146</v>
      </c>
      <c r="P68" s="2720">
        <f t="shared" si="9"/>
        <v>2710.3333333333335</v>
      </c>
      <c r="Q68" s="2720">
        <f t="shared" si="10"/>
        <v>-186</v>
      </c>
      <c r="R68" s="17">
        <f t="shared" si="11"/>
        <v>-1</v>
      </c>
      <c r="S68" s="17">
        <f t="shared" si="12"/>
        <v>1</v>
      </c>
      <c r="T68" s="2758" t="str">
        <f t="shared" si="13"/>
        <v xml:space="preserve"> ?</v>
      </c>
      <c r="U68" s="28">
        <f>'6兵庫県CI先行個別指標'!N416</f>
        <v>15101</v>
      </c>
      <c r="V68" s="2729">
        <f t="shared" si="14"/>
        <v>15400.333333333334</v>
      </c>
      <c r="W68" s="2726">
        <f t="shared" si="15"/>
        <v>-417</v>
      </c>
      <c r="X68" s="17">
        <f t="shared" si="16"/>
        <v>-1</v>
      </c>
      <c r="Y68" s="17">
        <f t="shared" si="17"/>
        <v>-1</v>
      </c>
      <c r="Z68" s="2758" t="str">
        <f t="shared" si="18"/>
        <v xml:space="preserve"> ?</v>
      </c>
      <c r="AA68" s="28">
        <f>'6兵庫県CI先行個別指標'!O416</f>
        <v>10698</v>
      </c>
      <c r="AB68" s="2720">
        <f t="shared" si="19"/>
        <v>10160.666666666666</v>
      </c>
      <c r="AC68" s="2720">
        <f t="shared" si="20"/>
        <v>560</v>
      </c>
      <c r="AD68" s="17">
        <f t="shared" si="21"/>
        <v>1</v>
      </c>
      <c r="AE68" s="17">
        <f t="shared" si="22"/>
        <v>3</v>
      </c>
      <c r="AF68" s="2758" t="str">
        <f t="shared" si="23"/>
        <v xml:space="preserve">改善 </v>
      </c>
      <c r="AG68" s="28">
        <f>'6兵庫県CI先行個別指標'!P416</f>
        <v>40</v>
      </c>
      <c r="AH68" s="2720">
        <f t="shared" si="24"/>
        <v>36</v>
      </c>
      <c r="AI68" s="2750">
        <f t="shared" si="34"/>
        <v>-4.6666666666666679</v>
      </c>
      <c r="AJ68" s="17">
        <f t="shared" si="25"/>
        <v>-1</v>
      </c>
      <c r="AK68" s="17">
        <f t="shared" si="26"/>
        <v>-3</v>
      </c>
      <c r="AL68" s="2758" t="str">
        <f t="shared" si="27"/>
        <v xml:space="preserve">悪化 </v>
      </c>
      <c r="AM68" s="27">
        <f>'6兵庫県CI先行個別指標'!Q416</f>
        <v>108.4</v>
      </c>
      <c r="AN68" s="2720">
        <f t="shared" si="28"/>
        <v>110.66666666666667</v>
      </c>
      <c r="AO68" s="2720">
        <f t="shared" si="29"/>
        <v>-1.7333333333333201</v>
      </c>
      <c r="AP68" s="17">
        <f t="shared" si="30"/>
        <v>-1</v>
      </c>
      <c r="AQ68" s="17">
        <f t="shared" si="31"/>
        <v>-3</v>
      </c>
      <c r="AR68" s="2570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720">
        <f t="shared" si="0"/>
        <v>99.766666666666666</v>
      </c>
      <c r="E69" s="2720">
        <f t="shared" si="1"/>
        <v>0.66666666666665719</v>
      </c>
      <c r="F69" s="17">
        <f t="shared" si="2"/>
        <v>1</v>
      </c>
      <c r="G69" s="17">
        <f t="shared" si="3"/>
        <v>-1</v>
      </c>
      <c r="H69" s="2758" t="str">
        <f t="shared" si="4"/>
        <v xml:space="preserve"> ?</v>
      </c>
      <c r="I69" s="27">
        <f>'6兵庫県CI先行個別指標'!L417</f>
        <v>102.9</v>
      </c>
      <c r="J69" s="2720">
        <f t="shared" si="5"/>
        <v>103.46666666666665</v>
      </c>
      <c r="K69" s="2750">
        <f t="shared" si="33"/>
        <v>-0.8333333333333286</v>
      </c>
      <c r="L69" s="17">
        <f t="shared" si="6"/>
        <v>-1</v>
      </c>
      <c r="M69" s="17">
        <f t="shared" si="7"/>
        <v>-3</v>
      </c>
      <c r="N69" s="2758" t="str">
        <f t="shared" si="8"/>
        <v xml:space="preserve">悪化 </v>
      </c>
      <c r="O69" s="27">
        <f>'6兵庫県CI先行個別指標'!M417</f>
        <v>2629</v>
      </c>
      <c r="P69" s="2720">
        <f t="shared" si="9"/>
        <v>2725.6666666666665</v>
      </c>
      <c r="Q69" s="2720">
        <f t="shared" si="10"/>
        <v>15.33333333333303</v>
      </c>
      <c r="R69" s="17">
        <f t="shared" si="11"/>
        <v>1</v>
      </c>
      <c r="S69" s="17">
        <f t="shared" si="12"/>
        <v>1</v>
      </c>
      <c r="T69" s="2758" t="str">
        <f t="shared" si="13"/>
        <v xml:space="preserve"> ?</v>
      </c>
      <c r="U69" s="28">
        <f>'6兵庫県CI先行個別指標'!N417</f>
        <v>15339</v>
      </c>
      <c r="V69" s="2729">
        <f t="shared" si="14"/>
        <v>15244.666666666666</v>
      </c>
      <c r="W69" s="2726">
        <f t="shared" si="15"/>
        <v>-155.66666666666788</v>
      </c>
      <c r="X69" s="17">
        <f t="shared" si="16"/>
        <v>-1</v>
      </c>
      <c r="Y69" s="17">
        <f t="shared" si="17"/>
        <v>-3</v>
      </c>
      <c r="Z69" s="2758" t="str">
        <f t="shared" si="18"/>
        <v xml:space="preserve">悪化 </v>
      </c>
      <c r="AA69" s="28">
        <f>'6兵庫県CI先行個別指標'!O417</f>
        <v>10561</v>
      </c>
      <c r="AB69" s="2720">
        <f t="shared" si="19"/>
        <v>10497.333333333334</v>
      </c>
      <c r="AC69" s="2720">
        <f t="shared" si="20"/>
        <v>336.66666666666788</v>
      </c>
      <c r="AD69" s="17">
        <f t="shared" si="21"/>
        <v>1</v>
      </c>
      <c r="AE69" s="17">
        <f t="shared" si="22"/>
        <v>3</v>
      </c>
      <c r="AF69" s="2758" t="str">
        <f t="shared" si="23"/>
        <v xml:space="preserve">改善 </v>
      </c>
      <c r="AG69" s="28">
        <f>'6兵庫県CI先行個別指標'!P417</f>
        <v>45</v>
      </c>
      <c r="AH69" s="2720">
        <f t="shared" si="24"/>
        <v>40.333333333333336</v>
      </c>
      <c r="AI69" s="2750">
        <f t="shared" si="34"/>
        <v>-4.3333333333333357</v>
      </c>
      <c r="AJ69" s="17">
        <f t="shared" si="25"/>
        <v>-1</v>
      </c>
      <c r="AK69" s="17">
        <f t="shared" si="26"/>
        <v>-3</v>
      </c>
      <c r="AL69" s="2758" t="str">
        <f t="shared" si="27"/>
        <v xml:space="preserve">悪化 </v>
      </c>
      <c r="AM69" s="27">
        <f>'6兵庫県CI先行個別指標'!Q417</f>
        <v>104.8</v>
      </c>
      <c r="AN69" s="2720">
        <f t="shared" si="28"/>
        <v>108.10000000000001</v>
      </c>
      <c r="AO69" s="2720">
        <f t="shared" si="29"/>
        <v>-2.5666666666666629</v>
      </c>
      <c r="AP69" s="17">
        <f t="shared" si="30"/>
        <v>-1</v>
      </c>
      <c r="AQ69" s="17">
        <f t="shared" si="31"/>
        <v>-3</v>
      </c>
      <c r="AR69" s="2570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720">
        <f t="shared" si="0"/>
        <v>100.03333333333335</v>
      </c>
      <c r="E70" s="2720">
        <f t="shared" si="1"/>
        <v>0.26666666666667993</v>
      </c>
      <c r="F70" s="17">
        <f t="shared" si="2"/>
        <v>1</v>
      </c>
      <c r="G70" s="17">
        <f t="shared" si="3"/>
        <v>1</v>
      </c>
      <c r="H70" s="2758" t="str">
        <f t="shared" si="4"/>
        <v xml:space="preserve"> ?</v>
      </c>
      <c r="I70" s="27">
        <f>'6兵庫県CI先行個別指標'!L418</f>
        <v>101.6</v>
      </c>
      <c r="J70" s="2720">
        <f t="shared" si="5"/>
        <v>101.56666666666668</v>
      </c>
      <c r="K70" s="2750">
        <f t="shared" si="33"/>
        <v>1.8999999999999773</v>
      </c>
      <c r="L70" s="17">
        <f t="shared" si="6"/>
        <v>1</v>
      </c>
      <c r="M70" s="17">
        <f t="shared" si="7"/>
        <v>-1</v>
      </c>
      <c r="N70" s="2758" t="str">
        <f t="shared" si="8"/>
        <v xml:space="preserve"> ?</v>
      </c>
      <c r="O70" s="27">
        <f>'6兵庫県CI先行個別指標'!M418</f>
        <v>2439</v>
      </c>
      <c r="P70" s="2720">
        <f t="shared" si="9"/>
        <v>2404.6666666666665</v>
      </c>
      <c r="Q70" s="2720">
        <f t="shared" si="10"/>
        <v>-321</v>
      </c>
      <c r="R70" s="17">
        <f t="shared" si="11"/>
        <v>-1</v>
      </c>
      <c r="S70" s="17">
        <f t="shared" si="12"/>
        <v>-1</v>
      </c>
      <c r="T70" s="2758" t="str">
        <f t="shared" si="13"/>
        <v xml:space="preserve"> ?</v>
      </c>
      <c r="U70" s="28">
        <f>'6兵庫県CI先行個別指標'!N418</f>
        <v>15962</v>
      </c>
      <c r="V70" s="2729">
        <f t="shared" si="14"/>
        <v>15467.333333333334</v>
      </c>
      <c r="W70" s="2726">
        <f t="shared" si="15"/>
        <v>222.66666666666788</v>
      </c>
      <c r="X70" s="17">
        <f t="shared" si="16"/>
        <v>1</v>
      </c>
      <c r="Y70" s="17">
        <f t="shared" si="17"/>
        <v>-1</v>
      </c>
      <c r="Z70" s="2758" t="str">
        <f t="shared" si="18"/>
        <v xml:space="preserve"> ?</v>
      </c>
      <c r="AA70" s="28">
        <f>'6兵庫県CI先行個別指標'!O418</f>
        <v>11397</v>
      </c>
      <c r="AB70" s="2720">
        <f t="shared" si="19"/>
        <v>10885.333333333334</v>
      </c>
      <c r="AC70" s="2720">
        <f t="shared" si="20"/>
        <v>388</v>
      </c>
      <c r="AD70" s="17">
        <f t="shared" si="21"/>
        <v>1</v>
      </c>
      <c r="AE70" s="17">
        <f t="shared" si="22"/>
        <v>3</v>
      </c>
      <c r="AF70" s="2758" t="str">
        <f t="shared" si="23"/>
        <v xml:space="preserve">改善 </v>
      </c>
      <c r="AG70" s="28">
        <f>'6兵庫県CI先行個別指標'!P418</f>
        <v>39</v>
      </c>
      <c r="AH70" s="2720">
        <f t="shared" si="24"/>
        <v>41.333333333333336</v>
      </c>
      <c r="AI70" s="2750">
        <f t="shared" si="34"/>
        <v>-1</v>
      </c>
      <c r="AJ70" s="17">
        <f t="shared" si="25"/>
        <v>-1</v>
      </c>
      <c r="AK70" s="17">
        <f t="shared" si="26"/>
        <v>-3</v>
      </c>
      <c r="AL70" s="2758" t="str">
        <f t="shared" si="27"/>
        <v xml:space="preserve">悪化 </v>
      </c>
      <c r="AM70" s="27">
        <f>'6兵庫県CI先行個別指標'!Q418</f>
        <v>102</v>
      </c>
      <c r="AN70" s="2720">
        <f t="shared" si="28"/>
        <v>105.06666666666666</v>
      </c>
      <c r="AO70" s="2720">
        <f t="shared" si="29"/>
        <v>-3.0333333333333456</v>
      </c>
      <c r="AP70" s="17">
        <f t="shared" si="30"/>
        <v>-1</v>
      </c>
      <c r="AQ70" s="17">
        <f t="shared" si="31"/>
        <v>-3</v>
      </c>
      <c r="AR70" s="2570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720">
        <f t="shared" si="0"/>
        <v>99.966666666666654</v>
      </c>
      <c r="E71" s="2720">
        <f t="shared" si="1"/>
        <v>-6.6666666666691299E-2</v>
      </c>
      <c r="F71" s="17">
        <f t="shared" si="2"/>
        <v>-1</v>
      </c>
      <c r="G71" s="17">
        <f t="shared" si="3"/>
        <v>1</v>
      </c>
      <c r="H71" s="2758" t="str">
        <f t="shared" si="4"/>
        <v xml:space="preserve"> ?</v>
      </c>
      <c r="I71" s="27">
        <f>'6兵庫県CI先行個別指標'!L419</f>
        <v>101.5</v>
      </c>
      <c r="J71" s="2720">
        <f t="shared" si="5"/>
        <v>102</v>
      </c>
      <c r="K71" s="2750">
        <f t="shared" si="33"/>
        <v>-0.43333333333332291</v>
      </c>
      <c r="L71" s="17">
        <f t="shared" si="6"/>
        <v>-1</v>
      </c>
      <c r="M71" s="17">
        <f t="shared" si="7"/>
        <v>-1</v>
      </c>
      <c r="N71" s="2758" t="str">
        <f t="shared" si="8"/>
        <v xml:space="preserve"> ?</v>
      </c>
      <c r="O71" s="27">
        <f>'6兵庫県CI先行個別指標'!M419</f>
        <v>2684</v>
      </c>
      <c r="P71" s="2720">
        <f t="shared" si="9"/>
        <v>2584</v>
      </c>
      <c r="Q71" s="2720">
        <f t="shared" si="10"/>
        <v>179.33333333333348</v>
      </c>
      <c r="R71" s="17">
        <f t="shared" si="11"/>
        <v>1</v>
      </c>
      <c r="S71" s="17">
        <f t="shared" si="12"/>
        <v>1</v>
      </c>
      <c r="T71" s="2758" t="str">
        <f t="shared" si="13"/>
        <v xml:space="preserve"> ?</v>
      </c>
      <c r="U71" s="28">
        <f>'6兵庫県CI先行個別指標'!N419</f>
        <v>15496</v>
      </c>
      <c r="V71" s="2729">
        <f t="shared" si="14"/>
        <v>15599</v>
      </c>
      <c r="W71" s="2726">
        <f t="shared" si="15"/>
        <v>131.66666666666606</v>
      </c>
      <c r="X71" s="17">
        <f t="shared" si="16"/>
        <v>1</v>
      </c>
      <c r="Y71" s="17">
        <f t="shared" si="17"/>
        <v>1</v>
      </c>
      <c r="Z71" s="2758" t="str">
        <f t="shared" si="18"/>
        <v xml:space="preserve"> ?</v>
      </c>
      <c r="AA71" s="28">
        <f>'6兵庫県CI先行個別指標'!O419</f>
        <v>11192</v>
      </c>
      <c r="AB71" s="2720">
        <f t="shared" si="19"/>
        <v>11050</v>
      </c>
      <c r="AC71" s="2720">
        <f t="shared" si="20"/>
        <v>164.66666666666606</v>
      </c>
      <c r="AD71" s="17">
        <f t="shared" si="21"/>
        <v>1</v>
      </c>
      <c r="AE71" s="17">
        <f t="shared" si="22"/>
        <v>3</v>
      </c>
      <c r="AF71" s="2758" t="str">
        <f t="shared" si="23"/>
        <v xml:space="preserve">改善 </v>
      </c>
      <c r="AG71" s="28">
        <f>'6兵庫県CI先行個別指標'!P419</f>
        <v>49</v>
      </c>
      <c r="AH71" s="2720">
        <f t="shared" si="24"/>
        <v>44.333333333333336</v>
      </c>
      <c r="AI71" s="2750">
        <f t="shared" si="34"/>
        <v>-3</v>
      </c>
      <c r="AJ71" s="17">
        <f t="shared" si="25"/>
        <v>-1</v>
      </c>
      <c r="AK71" s="17">
        <f t="shared" si="26"/>
        <v>-3</v>
      </c>
      <c r="AL71" s="2758" t="str">
        <f t="shared" si="27"/>
        <v xml:space="preserve">悪化 </v>
      </c>
      <c r="AM71" s="27">
        <f>'6兵庫県CI先行個別指標'!Q419</f>
        <v>101.5</v>
      </c>
      <c r="AN71" s="2720">
        <f t="shared" si="28"/>
        <v>102.76666666666667</v>
      </c>
      <c r="AO71" s="2720">
        <f t="shared" si="29"/>
        <v>-2.2999999999999972</v>
      </c>
      <c r="AP71" s="17">
        <f t="shared" si="30"/>
        <v>-1</v>
      </c>
      <c r="AQ71" s="17">
        <f t="shared" si="31"/>
        <v>-3</v>
      </c>
      <c r="AR71" s="2570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720">
        <f t="shared" si="0"/>
        <v>99.933333333333337</v>
      </c>
      <c r="E72" s="2720">
        <f t="shared" si="1"/>
        <v>-3.3333333333317228E-2</v>
      </c>
      <c r="F72" s="17">
        <f t="shared" si="2"/>
        <v>-1</v>
      </c>
      <c r="G72" s="17">
        <f t="shared" si="3"/>
        <v>-1</v>
      </c>
      <c r="H72" s="2758" t="str">
        <f t="shared" si="4"/>
        <v xml:space="preserve"> ?</v>
      </c>
      <c r="I72" s="27">
        <f>'6兵庫県CI先行個別指標'!L420</f>
        <v>103.7</v>
      </c>
      <c r="J72" s="2720">
        <f t="shared" si="5"/>
        <v>102.26666666666667</v>
      </c>
      <c r="K72" s="2750">
        <f t="shared" si="33"/>
        <v>-0.26666666666666572</v>
      </c>
      <c r="L72" s="17">
        <f t="shared" si="6"/>
        <v>-1</v>
      </c>
      <c r="M72" s="17">
        <f t="shared" si="7"/>
        <v>-1</v>
      </c>
      <c r="N72" s="2758" t="str">
        <f t="shared" si="8"/>
        <v xml:space="preserve"> ?</v>
      </c>
      <c r="O72" s="27">
        <f>'6兵庫県CI先行個別指標'!M420</f>
        <v>2090</v>
      </c>
      <c r="P72" s="2720">
        <f t="shared" si="9"/>
        <v>2404.3333333333335</v>
      </c>
      <c r="Q72" s="2720">
        <f t="shared" si="10"/>
        <v>-179.66666666666652</v>
      </c>
      <c r="R72" s="17">
        <f t="shared" si="11"/>
        <v>-1</v>
      </c>
      <c r="S72" s="17">
        <f t="shared" si="12"/>
        <v>-1</v>
      </c>
      <c r="T72" s="2758" t="str">
        <f t="shared" si="13"/>
        <v xml:space="preserve"> ?</v>
      </c>
      <c r="U72" s="28">
        <f>'6兵庫県CI先行個別指標'!N420</f>
        <v>15374</v>
      </c>
      <c r="V72" s="2729">
        <f t="shared" si="14"/>
        <v>15610.666666666666</v>
      </c>
      <c r="W72" s="2726">
        <f t="shared" si="15"/>
        <v>11.66666666666606</v>
      </c>
      <c r="X72" s="17">
        <f t="shared" si="16"/>
        <v>1</v>
      </c>
      <c r="Y72" s="17">
        <f t="shared" si="17"/>
        <v>3</v>
      </c>
      <c r="Z72" s="2758" t="str">
        <f t="shared" si="18"/>
        <v xml:space="preserve">改善 </v>
      </c>
      <c r="AA72" s="28">
        <f>'6兵庫県CI先行個別指標'!O420</f>
        <v>10983</v>
      </c>
      <c r="AB72" s="2720">
        <f t="shared" si="19"/>
        <v>11190.666666666666</v>
      </c>
      <c r="AC72" s="2720">
        <f t="shared" si="20"/>
        <v>140.66666666666606</v>
      </c>
      <c r="AD72" s="17">
        <f t="shared" si="21"/>
        <v>1</v>
      </c>
      <c r="AE72" s="17">
        <f t="shared" si="22"/>
        <v>3</v>
      </c>
      <c r="AF72" s="2758" t="str">
        <f t="shared" si="23"/>
        <v xml:space="preserve">改善 </v>
      </c>
      <c r="AG72" s="28">
        <f>'6兵庫県CI先行個別指標'!P420</f>
        <v>44</v>
      </c>
      <c r="AH72" s="2720">
        <f t="shared" si="24"/>
        <v>44</v>
      </c>
      <c r="AI72" s="2750">
        <f t="shared" si="34"/>
        <v>0.3333333333333357</v>
      </c>
      <c r="AJ72" s="17">
        <f t="shared" si="25"/>
        <v>1</v>
      </c>
      <c r="AK72" s="17">
        <f t="shared" si="26"/>
        <v>-1</v>
      </c>
      <c r="AL72" s="2758" t="str">
        <f t="shared" si="27"/>
        <v xml:space="preserve"> ?</v>
      </c>
      <c r="AM72" s="27">
        <f>'6兵庫県CI先行個別指標'!Q420</f>
        <v>101.3</v>
      </c>
      <c r="AN72" s="2720">
        <f t="shared" si="28"/>
        <v>101.60000000000001</v>
      </c>
      <c r="AO72" s="2720">
        <f t="shared" si="29"/>
        <v>-1.1666666666666572</v>
      </c>
      <c r="AP72" s="17">
        <f t="shared" si="30"/>
        <v>-1</v>
      </c>
      <c r="AQ72" s="17">
        <f t="shared" si="31"/>
        <v>-3</v>
      </c>
      <c r="AR72" s="2570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720">
        <f t="shared" ref="D73:D97" si="35">AVERAGE(C71:C73)</f>
        <v>100.53333333333335</v>
      </c>
      <c r="E73" s="2720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758" t="str">
        <f>IF(G73=-3,"悪化 ",IF(G73=3,"改善 "," ?"))</f>
        <v xml:space="preserve"> ?</v>
      </c>
      <c r="I73" s="27">
        <f>'6兵庫県CI先行個別指標'!L421</f>
        <v>102.5</v>
      </c>
      <c r="J73" s="2720">
        <f t="shared" ref="J73:J97" si="39">AVERAGE(I71:I73)</f>
        <v>102.56666666666666</v>
      </c>
      <c r="K73" s="2750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758" t="str">
        <f>IF(M73=-3,"悪化 ",IF(M73=3,"改善 "," ?"))</f>
        <v xml:space="preserve">悪化 </v>
      </c>
      <c r="O73" s="27">
        <f>'6兵庫県CI先行個別指標'!M421</f>
        <v>2339</v>
      </c>
      <c r="P73" s="2720">
        <f t="shared" ref="P73:P97" si="42">AVERAGE(O71:O73)</f>
        <v>2371</v>
      </c>
      <c r="Q73" s="2720">
        <f t="shared" ref="Q73:Q97" si="43">P73-P72</f>
        <v>-33.333333333333485</v>
      </c>
      <c r="R73" s="17">
        <f t="shared" ref="R73:R97" si="44">IF(Q73&lt;0,-1,1)</f>
        <v>-1</v>
      </c>
      <c r="S73" s="17">
        <f t="shared" ref="S73:S97" si="45">SUM(R71:R73)</f>
        <v>-1</v>
      </c>
      <c r="T73" s="2758" t="str">
        <f>IF(S73=-3,"悪化 ",IF(S73=3,"改善 "," ?"))</f>
        <v xml:space="preserve"> ?</v>
      </c>
      <c r="U73" s="28">
        <f>'6兵庫県CI先行個別指標'!N421</f>
        <v>15879</v>
      </c>
      <c r="V73" s="2729">
        <f t="shared" ref="V73:V97" si="46">AVERAGE(U71:U73)</f>
        <v>15583</v>
      </c>
      <c r="W73" s="2726">
        <f t="shared" ref="W73:W97" si="47">V73-V72</f>
        <v>-27.66666666666606</v>
      </c>
      <c r="X73" s="17">
        <f t="shared" ref="X73:X97" si="48">IF(W73&lt;0,-1,1)</f>
        <v>-1</v>
      </c>
      <c r="Y73" s="17">
        <f t="shared" ref="Y73:Y97" si="49">SUM(X71:X73)</f>
        <v>1</v>
      </c>
      <c r="Z73" s="2758" t="str">
        <f>IF(Y73=-3,"悪化 ",IF(Y73=3,"改善 "," ?"))</f>
        <v xml:space="preserve"> ?</v>
      </c>
      <c r="AA73" s="28">
        <f>'6兵庫県CI先行個別指標'!O421</f>
        <v>10513</v>
      </c>
      <c r="AB73" s="2720">
        <f t="shared" ref="AB73:AB97" si="50">AVERAGE(AA71:AA73)</f>
        <v>10896</v>
      </c>
      <c r="AC73" s="2720">
        <f t="shared" ref="AC73:AC97" si="51">AB73-AB72</f>
        <v>-294.66666666666606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758" t="str">
        <f>IF(AE73=-3,"悪化 ",IF(AE73=3,"改善 "," ?"))</f>
        <v xml:space="preserve"> ?</v>
      </c>
      <c r="AG73" s="28">
        <f>'6兵庫県CI先行個別指標'!P421</f>
        <v>28</v>
      </c>
      <c r="AH73" s="2720">
        <f t="shared" ref="AH73:AH97" si="54">AVERAGE(AG71:AG73)</f>
        <v>40.333333333333336</v>
      </c>
      <c r="AI73" s="2750">
        <f t="shared" si="34"/>
        <v>3.6666666666666643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758" t="str">
        <f>IF(AK73=-3,"悪化 ",IF(AK73=3,"改善 "," ?"))</f>
        <v xml:space="preserve"> ?</v>
      </c>
      <c r="AM73" s="27">
        <f>'6兵庫県CI先行個別指標'!Q421</f>
        <v>103.1</v>
      </c>
      <c r="AN73" s="2720">
        <f t="shared" ref="AN73:AN97" si="57">AVERAGE(AM71:AM73)</f>
        <v>101.96666666666665</v>
      </c>
      <c r="AO73" s="2720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70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720">
        <f t="shared" si="35"/>
        <v>100.03333333333335</v>
      </c>
      <c r="E74" s="2720">
        <f t="shared" si="36"/>
        <v>-0.5</v>
      </c>
      <c r="F74" s="17">
        <f t="shared" si="37"/>
        <v>-1</v>
      </c>
      <c r="G74" s="17">
        <f t="shared" si="38"/>
        <v>-1</v>
      </c>
      <c r="H74" s="2758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720">
        <f t="shared" si="39"/>
        <v>103.8</v>
      </c>
      <c r="K74" s="2750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758" t="str">
        <f t="shared" ref="N74:N97" si="63">IF(M74=-3,"悪化 ",IF(M74=3,"改善 "," ?"))</f>
        <v xml:space="preserve">悪化 </v>
      </c>
      <c r="O74" s="27">
        <f>'6兵庫県CI先行個別指標'!M422</f>
        <v>2663</v>
      </c>
      <c r="P74" s="2720">
        <f t="shared" si="42"/>
        <v>2364</v>
      </c>
      <c r="Q74" s="2720">
        <f t="shared" si="43"/>
        <v>-7</v>
      </c>
      <c r="R74" s="17">
        <f t="shared" si="44"/>
        <v>-1</v>
      </c>
      <c r="S74" s="17">
        <f t="shared" si="45"/>
        <v>-3</v>
      </c>
      <c r="T74" s="2758" t="str">
        <f t="shared" ref="T74:T97" si="64">IF(S74=-3,"悪化 ",IF(S74=3,"改善 "," ?"))</f>
        <v xml:space="preserve">悪化 </v>
      </c>
      <c r="U74" s="28">
        <f>'6兵庫県CI先行個別指標'!N422</f>
        <v>15282</v>
      </c>
      <c r="V74" s="2729">
        <f t="shared" si="46"/>
        <v>15511.666666666666</v>
      </c>
      <c r="W74" s="2726">
        <f t="shared" si="47"/>
        <v>-71.33333333333394</v>
      </c>
      <c r="X74" s="17">
        <f t="shared" si="48"/>
        <v>-1</v>
      </c>
      <c r="Y74" s="17">
        <f t="shared" si="49"/>
        <v>-1</v>
      </c>
      <c r="Z74" s="2758" t="str">
        <f t="shared" ref="Z74:Z97" si="65">IF(Y74=-3,"悪化 ",IF(Y74=3,"改善 "," ?"))</f>
        <v xml:space="preserve"> ?</v>
      </c>
      <c r="AA74" s="28">
        <f>'6兵庫県CI先行個別指標'!O422</f>
        <v>10443</v>
      </c>
      <c r="AB74" s="2720">
        <f t="shared" si="50"/>
        <v>10646.333333333334</v>
      </c>
      <c r="AC74" s="2720">
        <f t="shared" si="51"/>
        <v>-249.66666666666606</v>
      </c>
      <c r="AD74" s="17">
        <f t="shared" si="52"/>
        <v>-1</v>
      </c>
      <c r="AE74" s="17">
        <f t="shared" si="53"/>
        <v>-1</v>
      </c>
      <c r="AF74" s="2758" t="str">
        <f t="shared" ref="AF74:AF97" si="66">IF(AE74=-3,"悪化 ",IF(AE74=3,"改善 "," ?"))</f>
        <v xml:space="preserve"> ?</v>
      </c>
      <c r="AG74" s="28">
        <f>'6兵庫県CI先行個別指標'!P422</f>
        <v>48</v>
      </c>
      <c r="AH74" s="2720">
        <f t="shared" si="54"/>
        <v>40</v>
      </c>
      <c r="AI74" s="2750">
        <f t="shared" ref="AI74:AI97" si="67">(AH74-AH73)*-1</f>
        <v>0.3333333333333357</v>
      </c>
      <c r="AJ74" s="17">
        <f t="shared" si="55"/>
        <v>1</v>
      </c>
      <c r="AK74" s="17">
        <f t="shared" si="56"/>
        <v>3</v>
      </c>
      <c r="AL74" s="2758" t="str">
        <f t="shared" ref="AL74:AL97" si="68">IF(AK74=-3,"悪化 ",IF(AK74=3,"改善 "," ?"))</f>
        <v xml:space="preserve">改善 </v>
      </c>
      <c r="AM74" s="27">
        <f>'6兵庫県CI先行個別指標'!Q422</f>
        <v>103.6</v>
      </c>
      <c r="AN74" s="2720">
        <f t="shared" si="57"/>
        <v>102.66666666666667</v>
      </c>
      <c r="AO74" s="2720">
        <f t="shared" si="58"/>
        <v>0.70000000000001705</v>
      </c>
      <c r="AP74" s="17">
        <f t="shared" si="59"/>
        <v>1</v>
      </c>
      <c r="AQ74" s="17">
        <f t="shared" si="60"/>
        <v>1</v>
      </c>
      <c r="AR74" s="2570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720">
        <f t="shared" si="35"/>
        <v>99.733333333333334</v>
      </c>
      <c r="E75" s="2720">
        <f t="shared" si="36"/>
        <v>-0.30000000000001137</v>
      </c>
      <c r="F75" s="17">
        <f t="shared" si="37"/>
        <v>-1</v>
      </c>
      <c r="G75" s="17">
        <f t="shared" si="38"/>
        <v>-1</v>
      </c>
      <c r="H75" s="2758" t="str">
        <f t="shared" si="61"/>
        <v xml:space="preserve"> ?</v>
      </c>
      <c r="I75" s="27">
        <f>'6兵庫県CI先行個別指標'!L423</f>
        <v>104.3</v>
      </c>
      <c r="J75" s="2720">
        <f t="shared" si="39"/>
        <v>104</v>
      </c>
      <c r="K75" s="2750">
        <f t="shared" si="62"/>
        <v>-0.20000000000000284</v>
      </c>
      <c r="L75" s="17">
        <f t="shared" si="40"/>
        <v>-1</v>
      </c>
      <c r="M75" s="17">
        <f t="shared" si="41"/>
        <v>-3</v>
      </c>
      <c r="N75" s="2758" t="str">
        <f t="shared" si="63"/>
        <v xml:space="preserve">悪化 </v>
      </c>
      <c r="O75" s="27">
        <f>'6兵庫県CI先行個別指標'!M423</f>
        <v>2460</v>
      </c>
      <c r="P75" s="2720">
        <f t="shared" si="42"/>
        <v>2487.3333333333335</v>
      </c>
      <c r="Q75" s="2720">
        <f t="shared" si="43"/>
        <v>123.33333333333348</v>
      </c>
      <c r="R75" s="17">
        <f t="shared" si="44"/>
        <v>1</v>
      </c>
      <c r="S75" s="17">
        <f t="shared" si="45"/>
        <v>-1</v>
      </c>
      <c r="T75" s="2758" t="str">
        <f t="shared" si="64"/>
        <v xml:space="preserve"> ?</v>
      </c>
      <c r="U75" s="28">
        <f>'6兵庫県CI先行個別指標'!N423</f>
        <v>15698</v>
      </c>
      <c r="V75" s="2729">
        <f t="shared" si="46"/>
        <v>15619.666666666666</v>
      </c>
      <c r="W75" s="2726">
        <f t="shared" si="47"/>
        <v>108</v>
      </c>
      <c r="X75" s="17">
        <f t="shared" si="48"/>
        <v>1</v>
      </c>
      <c r="Y75" s="17">
        <f t="shared" si="49"/>
        <v>-1</v>
      </c>
      <c r="Z75" s="2758" t="str">
        <f t="shared" si="65"/>
        <v xml:space="preserve"> ?</v>
      </c>
      <c r="AA75" s="28">
        <f>'6兵庫県CI先行個別指標'!O423</f>
        <v>10176</v>
      </c>
      <c r="AB75" s="2720">
        <f t="shared" si="50"/>
        <v>10377.333333333334</v>
      </c>
      <c r="AC75" s="2720">
        <f t="shared" si="51"/>
        <v>-269</v>
      </c>
      <c r="AD75" s="17">
        <f t="shared" si="52"/>
        <v>-1</v>
      </c>
      <c r="AE75" s="17">
        <f t="shared" si="53"/>
        <v>-3</v>
      </c>
      <c r="AF75" s="2758" t="str">
        <f t="shared" si="66"/>
        <v xml:space="preserve">悪化 </v>
      </c>
      <c r="AG75" s="28">
        <f>'6兵庫県CI先行個別指標'!P423</f>
        <v>47</v>
      </c>
      <c r="AH75" s="2720">
        <f t="shared" si="54"/>
        <v>41</v>
      </c>
      <c r="AI75" s="2750">
        <f t="shared" si="67"/>
        <v>-1</v>
      </c>
      <c r="AJ75" s="17">
        <f t="shared" si="55"/>
        <v>-1</v>
      </c>
      <c r="AK75" s="17">
        <f t="shared" si="56"/>
        <v>1</v>
      </c>
      <c r="AL75" s="2758" t="str">
        <f t="shared" si="68"/>
        <v xml:space="preserve"> ?</v>
      </c>
      <c r="AM75" s="27">
        <f>'6兵庫県CI先行個別指標'!Q423</f>
        <v>104.1</v>
      </c>
      <c r="AN75" s="2720">
        <f t="shared" si="57"/>
        <v>103.59999999999998</v>
      </c>
      <c r="AO75" s="2720">
        <f t="shared" si="58"/>
        <v>0.9333333333333087</v>
      </c>
      <c r="AP75" s="17">
        <f t="shared" si="59"/>
        <v>1</v>
      </c>
      <c r="AQ75" s="17">
        <f t="shared" si="60"/>
        <v>3</v>
      </c>
      <c r="AR75" s="2570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720">
        <f t="shared" si="35"/>
        <v>99.666666666666671</v>
      </c>
      <c r="E76" s="2720">
        <f t="shared" si="36"/>
        <v>-6.6666666666662877E-2</v>
      </c>
      <c r="F76" s="17">
        <f t="shared" si="37"/>
        <v>-1</v>
      </c>
      <c r="G76" s="17">
        <f t="shared" si="38"/>
        <v>-3</v>
      </c>
      <c r="H76" s="2758" t="str">
        <f t="shared" si="61"/>
        <v xml:space="preserve">悪化 </v>
      </c>
      <c r="I76" s="27">
        <f>'6兵庫県CI先行個別指標'!L424</f>
        <v>106.7</v>
      </c>
      <c r="J76" s="2720">
        <f t="shared" si="39"/>
        <v>105.39999999999999</v>
      </c>
      <c r="K76" s="2750">
        <f t="shared" si="62"/>
        <v>-1.3999999999999915</v>
      </c>
      <c r="L76" s="17">
        <f t="shared" si="40"/>
        <v>-1</v>
      </c>
      <c r="M76" s="17">
        <f t="shared" si="41"/>
        <v>-3</v>
      </c>
      <c r="N76" s="2758" t="str">
        <f t="shared" si="63"/>
        <v xml:space="preserve">悪化 </v>
      </c>
      <c r="O76" s="27">
        <f>'6兵庫県CI先行個別指標'!M424</f>
        <v>3101</v>
      </c>
      <c r="P76" s="2720">
        <f t="shared" si="42"/>
        <v>2741.3333333333335</v>
      </c>
      <c r="Q76" s="2720">
        <f t="shared" si="43"/>
        <v>254</v>
      </c>
      <c r="R76" s="17">
        <f t="shared" si="44"/>
        <v>1</v>
      </c>
      <c r="S76" s="17">
        <f t="shared" si="45"/>
        <v>1</v>
      </c>
      <c r="T76" s="2758" t="str">
        <f t="shared" si="64"/>
        <v xml:space="preserve"> ?</v>
      </c>
      <c r="U76" s="28">
        <f>'6兵庫県CI先行個別指標'!N424</f>
        <v>15530</v>
      </c>
      <c r="V76" s="2729">
        <f t="shared" si="46"/>
        <v>15503.333333333334</v>
      </c>
      <c r="W76" s="2726">
        <f t="shared" si="47"/>
        <v>-116.33333333333212</v>
      </c>
      <c r="X76" s="17">
        <f t="shared" si="48"/>
        <v>-1</v>
      </c>
      <c r="Y76" s="17">
        <f t="shared" si="49"/>
        <v>-1</v>
      </c>
      <c r="Z76" s="2758" t="str">
        <f t="shared" si="65"/>
        <v xml:space="preserve"> ?</v>
      </c>
      <c r="AA76" s="28">
        <f>'6兵庫県CI先行個別指標'!O424</f>
        <v>10270</v>
      </c>
      <c r="AB76" s="2720">
        <f t="shared" si="50"/>
        <v>10296.333333333334</v>
      </c>
      <c r="AC76" s="2720">
        <f t="shared" si="51"/>
        <v>-81</v>
      </c>
      <c r="AD76" s="17">
        <f t="shared" si="52"/>
        <v>-1</v>
      </c>
      <c r="AE76" s="17">
        <f t="shared" si="53"/>
        <v>-3</v>
      </c>
      <c r="AF76" s="2758" t="str">
        <f t="shared" si="66"/>
        <v xml:space="preserve">悪化 </v>
      </c>
      <c r="AG76" s="28">
        <f>'6兵庫県CI先行個別指標'!P424</f>
        <v>46</v>
      </c>
      <c r="AH76" s="2720">
        <f t="shared" si="54"/>
        <v>47</v>
      </c>
      <c r="AI76" s="2750">
        <f t="shared" si="67"/>
        <v>-6</v>
      </c>
      <c r="AJ76" s="17">
        <f t="shared" si="55"/>
        <v>-1</v>
      </c>
      <c r="AK76" s="17">
        <f t="shared" si="56"/>
        <v>-1</v>
      </c>
      <c r="AL76" s="2758" t="str">
        <f t="shared" si="68"/>
        <v xml:space="preserve"> ?</v>
      </c>
      <c r="AM76" s="27">
        <f>'6兵庫県CI先行個別指標'!Q424</f>
        <v>103.5</v>
      </c>
      <c r="AN76" s="2720">
        <f t="shared" si="57"/>
        <v>103.73333333333333</v>
      </c>
      <c r="AO76" s="2720">
        <f t="shared" si="58"/>
        <v>0.13333333333335418</v>
      </c>
      <c r="AP76" s="17">
        <f t="shared" si="59"/>
        <v>1</v>
      </c>
      <c r="AQ76" s="17">
        <f t="shared" si="60"/>
        <v>3</v>
      </c>
      <c r="AR76" s="2570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720">
        <f t="shared" si="35"/>
        <v>99.666666666666671</v>
      </c>
      <c r="E77" s="2720">
        <f t="shared" si="36"/>
        <v>0</v>
      </c>
      <c r="F77" s="17">
        <f t="shared" si="37"/>
        <v>1</v>
      </c>
      <c r="G77" s="17">
        <f t="shared" si="38"/>
        <v>-1</v>
      </c>
      <c r="H77" s="2758" t="str">
        <f t="shared" si="61"/>
        <v xml:space="preserve"> ?</v>
      </c>
      <c r="I77" s="27">
        <f>'6兵庫県CI先行個別指標'!L425</f>
        <v>108.4</v>
      </c>
      <c r="J77" s="2720">
        <f t="shared" si="39"/>
        <v>106.46666666666665</v>
      </c>
      <c r="K77" s="2750">
        <f t="shared" si="62"/>
        <v>-1.0666666666666629</v>
      </c>
      <c r="L77" s="17">
        <f t="shared" si="40"/>
        <v>-1</v>
      </c>
      <c r="M77" s="17">
        <f t="shared" si="41"/>
        <v>-3</v>
      </c>
      <c r="N77" s="2758" t="str">
        <f t="shared" si="63"/>
        <v xml:space="preserve">悪化 </v>
      </c>
      <c r="O77" s="27">
        <f>'6兵庫県CI先行個別指標'!M425</f>
        <v>2092</v>
      </c>
      <c r="P77" s="2720">
        <f t="shared" si="42"/>
        <v>2551</v>
      </c>
      <c r="Q77" s="2720">
        <f t="shared" si="43"/>
        <v>-190.33333333333348</v>
      </c>
      <c r="R77" s="17">
        <f t="shared" si="44"/>
        <v>-1</v>
      </c>
      <c r="S77" s="17">
        <f t="shared" si="45"/>
        <v>1</v>
      </c>
      <c r="T77" s="2758" t="str">
        <f t="shared" si="64"/>
        <v xml:space="preserve"> ?</v>
      </c>
      <c r="U77" s="28">
        <f>'6兵庫県CI先行個別指標'!N425</f>
        <v>15162</v>
      </c>
      <c r="V77" s="2729">
        <f t="shared" si="46"/>
        <v>15463.333333333334</v>
      </c>
      <c r="W77" s="2726">
        <f t="shared" si="47"/>
        <v>-40</v>
      </c>
      <c r="X77" s="17">
        <f t="shared" si="48"/>
        <v>-1</v>
      </c>
      <c r="Y77" s="17">
        <f t="shared" si="49"/>
        <v>-1</v>
      </c>
      <c r="Z77" s="2758" t="str">
        <f t="shared" si="65"/>
        <v xml:space="preserve"> ?</v>
      </c>
      <c r="AA77" s="28">
        <f>'6兵庫県CI先行個別指標'!O425</f>
        <v>10233</v>
      </c>
      <c r="AB77" s="2720">
        <f t="shared" si="50"/>
        <v>10226.333333333334</v>
      </c>
      <c r="AC77" s="2720">
        <f t="shared" si="51"/>
        <v>-70</v>
      </c>
      <c r="AD77" s="17">
        <f t="shared" si="52"/>
        <v>-1</v>
      </c>
      <c r="AE77" s="17">
        <f t="shared" si="53"/>
        <v>-3</v>
      </c>
      <c r="AF77" s="2758" t="str">
        <f t="shared" si="66"/>
        <v xml:space="preserve">悪化 </v>
      </c>
      <c r="AG77" s="28">
        <f>'6兵庫県CI先行個別指標'!P425</f>
        <v>56</v>
      </c>
      <c r="AH77" s="2720">
        <f t="shared" si="54"/>
        <v>49.666666666666664</v>
      </c>
      <c r="AI77" s="2750">
        <f t="shared" si="67"/>
        <v>-2.6666666666666643</v>
      </c>
      <c r="AJ77" s="17">
        <f t="shared" si="55"/>
        <v>-1</v>
      </c>
      <c r="AK77" s="17">
        <f t="shared" si="56"/>
        <v>-3</v>
      </c>
      <c r="AL77" s="2758" t="str">
        <f t="shared" si="68"/>
        <v xml:space="preserve">悪化 </v>
      </c>
      <c r="AM77" s="27">
        <f>'6兵庫県CI先行個別指標'!Q425</f>
        <v>103.1</v>
      </c>
      <c r="AN77" s="2720">
        <f t="shared" si="57"/>
        <v>103.56666666666666</v>
      </c>
      <c r="AO77" s="2720">
        <f t="shared" si="58"/>
        <v>-0.1666666666666714</v>
      </c>
      <c r="AP77" s="17">
        <f t="shared" si="59"/>
        <v>-1</v>
      </c>
      <c r="AQ77" s="17">
        <f t="shared" si="60"/>
        <v>1</v>
      </c>
      <c r="AR77" s="2570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720">
        <f t="shared" si="35"/>
        <v>98.933333333333337</v>
      </c>
      <c r="E78" s="2720">
        <f t="shared" si="36"/>
        <v>-0.73333333333333428</v>
      </c>
      <c r="F78" s="17">
        <f t="shared" si="37"/>
        <v>-1</v>
      </c>
      <c r="G78" s="17">
        <f t="shared" si="38"/>
        <v>-1</v>
      </c>
      <c r="H78" s="2758" t="str">
        <f t="shared" si="61"/>
        <v xml:space="preserve"> ?</v>
      </c>
      <c r="I78" s="27">
        <f>'6兵庫県CI先行個別指標'!L426</f>
        <v>112.8</v>
      </c>
      <c r="J78" s="2720">
        <f t="shared" si="39"/>
        <v>109.30000000000001</v>
      </c>
      <c r="K78" s="2750">
        <f t="shared" si="62"/>
        <v>-2.833333333333357</v>
      </c>
      <c r="L78" s="17">
        <f t="shared" si="40"/>
        <v>-1</v>
      </c>
      <c r="M78" s="17">
        <f t="shared" si="41"/>
        <v>-3</v>
      </c>
      <c r="N78" s="2758" t="str">
        <f t="shared" si="63"/>
        <v xml:space="preserve">悪化 </v>
      </c>
      <c r="O78" s="27">
        <f>'6兵庫県CI先行個別指標'!M426</f>
        <v>2269</v>
      </c>
      <c r="P78" s="2720">
        <f t="shared" si="42"/>
        <v>2487.3333333333335</v>
      </c>
      <c r="Q78" s="2720">
        <f t="shared" si="43"/>
        <v>-63.666666666666515</v>
      </c>
      <c r="R78" s="17">
        <f t="shared" si="44"/>
        <v>-1</v>
      </c>
      <c r="S78" s="17">
        <f t="shared" si="45"/>
        <v>-1</v>
      </c>
      <c r="T78" s="2758" t="str">
        <f t="shared" si="64"/>
        <v xml:space="preserve"> ?</v>
      </c>
      <c r="U78" s="28">
        <f>'6兵庫県CI先行個別指標'!N426</f>
        <v>16439</v>
      </c>
      <c r="V78" s="2729">
        <f t="shared" si="46"/>
        <v>15710.333333333334</v>
      </c>
      <c r="W78" s="2726">
        <f t="shared" si="47"/>
        <v>247</v>
      </c>
      <c r="X78" s="17">
        <f t="shared" si="48"/>
        <v>1</v>
      </c>
      <c r="Y78" s="17">
        <f t="shared" si="49"/>
        <v>-1</v>
      </c>
      <c r="Z78" s="2758" t="str">
        <f t="shared" si="65"/>
        <v xml:space="preserve"> ?</v>
      </c>
      <c r="AA78" s="28">
        <f>'6兵庫県CI先行個別指標'!O426</f>
        <v>10751</v>
      </c>
      <c r="AB78" s="2720">
        <f t="shared" si="50"/>
        <v>10418</v>
      </c>
      <c r="AC78" s="2720">
        <f t="shared" si="51"/>
        <v>191.66666666666606</v>
      </c>
      <c r="AD78" s="17">
        <f t="shared" si="52"/>
        <v>1</v>
      </c>
      <c r="AE78" s="17">
        <f t="shared" si="53"/>
        <v>-1</v>
      </c>
      <c r="AF78" s="2758" t="str">
        <f t="shared" si="66"/>
        <v xml:space="preserve"> ?</v>
      </c>
      <c r="AG78" s="28">
        <f>'6兵庫県CI先行個別指標'!P426</f>
        <v>48</v>
      </c>
      <c r="AH78" s="2720">
        <f t="shared" si="54"/>
        <v>50</v>
      </c>
      <c r="AI78" s="2750">
        <f t="shared" si="67"/>
        <v>-0.3333333333333357</v>
      </c>
      <c r="AJ78" s="17">
        <f t="shared" si="55"/>
        <v>-1</v>
      </c>
      <c r="AK78" s="17">
        <f t="shared" si="56"/>
        <v>-3</v>
      </c>
      <c r="AL78" s="2758" t="str">
        <f t="shared" si="68"/>
        <v xml:space="preserve">悪化 </v>
      </c>
      <c r="AM78" s="27">
        <f>'6兵庫県CI先行個別指標'!Q426</f>
        <v>102.9</v>
      </c>
      <c r="AN78" s="2720">
        <f t="shared" si="57"/>
        <v>103.16666666666667</v>
      </c>
      <c r="AO78" s="2720">
        <f t="shared" si="58"/>
        <v>-0.39999999999999147</v>
      </c>
      <c r="AP78" s="17">
        <f t="shared" si="59"/>
        <v>-1</v>
      </c>
      <c r="AQ78" s="17">
        <f t="shared" si="60"/>
        <v>-1</v>
      </c>
      <c r="AR78" s="2570" t="str">
        <f t="shared" si="69"/>
        <v xml:space="preserve"> ?</v>
      </c>
    </row>
    <row r="79" spans="1:44">
      <c r="A79" s="763" t="s">
        <v>1421</v>
      </c>
      <c r="B79" s="765" t="s">
        <v>3</v>
      </c>
      <c r="C79" s="25">
        <f>'6兵庫県CI先行個別指標'!K427</f>
        <v>97.8</v>
      </c>
      <c r="D79" s="2735">
        <f t="shared" si="35"/>
        <v>98.033333333333346</v>
      </c>
      <c r="E79" s="2735">
        <f t="shared" si="36"/>
        <v>-0.89999999999999147</v>
      </c>
      <c r="F79" s="404">
        <f t="shared" si="37"/>
        <v>-1</v>
      </c>
      <c r="G79" s="404">
        <f t="shared" si="38"/>
        <v>-1</v>
      </c>
      <c r="H79" s="2757" t="str">
        <f t="shared" si="61"/>
        <v xml:space="preserve"> ?</v>
      </c>
      <c r="I79" s="25">
        <f>'6兵庫県CI先行個別指標'!L427</f>
        <v>107.2</v>
      </c>
      <c r="J79" s="2735">
        <f t="shared" si="39"/>
        <v>109.46666666666665</v>
      </c>
      <c r="K79" s="2752">
        <f t="shared" si="62"/>
        <v>-0.16666666666664298</v>
      </c>
      <c r="L79" s="404">
        <f t="shared" si="40"/>
        <v>-1</v>
      </c>
      <c r="M79" s="404">
        <f t="shared" si="41"/>
        <v>-3</v>
      </c>
      <c r="N79" s="2757" t="str">
        <f t="shared" si="63"/>
        <v xml:space="preserve">悪化 </v>
      </c>
      <c r="O79" s="25">
        <f>'6兵庫県CI先行個別指標'!M427</f>
        <v>1889</v>
      </c>
      <c r="P79" s="2735">
        <f t="shared" si="42"/>
        <v>2083.3333333333335</v>
      </c>
      <c r="Q79" s="2735">
        <f t="shared" si="43"/>
        <v>-404</v>
      </c>
      <c r="R79" s="404">
        <f t="shared" si="44"/>
        <v>-1</v>
      </c>
      <c r="S79" s="404">
        <f t="shared" si="45"/>
        <v>-3</v>
      </c>
      <c r="T79" s="2757" t="str">
        <f t="shared" si="64"/>
        <v xml:space="preserve">悪化 </v>
      </c>
      <c r="U79" s="26">
        <f>'6兵庫県CI先行個別指標'!N427</f>
        <v>15293</v>
      </c>
      <c r="V79" s="2736">
        <f t="shared" si="46"/>
        <v>15631.333333333334</v>
      </c>
      <c r="W79" s="2737">
        <f t="shared" si="47"/>
        <v>-79</v>
      </c>
      <c r="X79" s="404">
        <f t="shared" si="48"/>
        <v>-1</v>
      </c>
      <c r="Y79" s="404">
        <f t="shared" si="49"/>
        <v>-1</v>
      </c>
      <c r="Z79" s="2757" t="str">
        <f t="shared" si="65"/>
        <v xml:space="preserve"> ?</v>
      </c>
      <c r="AA79" s="26">
        <f>'6兵庫県CI先行個別指標'!O427</f>
        <v>9801</v>
      </c>
      <c r="AB79" s="2735">
        <f t="shared" si="50"/>
        <v>10261.666666666666</v>
      </c>
      <c r="AC79" s="2735">
        <f t="shared" si="51"/>
        <v>-156.33333333333394</v>
      </c>
      <c r="AD79" s="404">
        <f t="shared" si="52"/>
        <v>-1</v>
      </c>
      <c r="AE79" s="404">
        <f t="shared" si="53"/>
        <v>-1</v>
      </c>
      <c r="AF79" s="2757" t="str">
        <f t="shared" si="66"/>
        <v xml:space="preserve"> ?</v>
      </c>
      <c r="AG79" s="26">
        <f>'6兵庫県CI先行個別指標'!P427</f>
        <v>52</v>
      </c>
      <c r="AH79" s="2735">
        <f t="shared" si="54"/>
        <v>52</v>
      </c>
      <c r="AI79" s="2752">
        <f t="shared" si="67"/>
        <v>-2</v>
      </c>
      <c r="AJ79" s="404">
        <f t="shared" si="55"/>
        <v>-1</v>
      </c>
      <c r="AK79" s="404">
        <f t="shared" si="56"/>
        <v>-3</v>
      </c>
      <c r="AL79" s="2757" t="str">
        <f t="shared" si="68"/>
        <v xml:space="preserve">悪化 </v>
      </c>
      <c r="AM79" s="25">
        <f>'6兵庫県CI先行個別指標'!Q427</f>
        <v>103</v>
      </c>
      <c r="AN79" s="2735">
        <f t="shared" si="57"/>
        <v>103</v>
      </c>
      <c r="AO79" s="2735">
        <f t="shared" si="58"/>
        <v>-0.1666666666666714</v>
      </c>
      <c r="AP79" s="404">
        <f t="shared" si="59"/>
        <v>-1</v>
      </c>
      <c r="AQ79" s="404">
        <f t="shared" si="60"/>
        <v>-3</v>
      </c>
      <c r="AR79" s="2753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738">
        <f t="shared" si="35"/>
        <v>98.166666666666671</v>
      </c>
      <c r="E80" s="2738">
        <f t="shared" si="36"/>
        <v>0.13333333333332575</v>
      </c>
      <c r="F80" s="17">
        <f t="shared" si="37"/>
        <v>1</v>
      </c>
      <c r="G80" s="17">
        <f t="shared" si="38"/>
        <v>-1</v>
      </c>
      <c r="H80" s="2758" t="str">
        <f t="shared" si="61"/>
        <v xml:space="preserve"> ?</v>
      </c>
      <c r="I80" s="27">
        <f>'6兵庫県CI先行個別指標'!L428</f>
        <v>112</v>
      </c>
      <c r="J80" s="2738">
        <f t="shared" si="39"/>
        <v>110.66666666666667</v>
      </c>
      <c r="K80" s="2750">
        <f t="shared" si="62"/>
        <v>-1.2000000000000171</v>
      </c>
      <c r="L80" s="17">
        <f t="shared" si="40"/>
        <v>-1</v>
      </c>
      <c r="M80" s="17">
        <f t="shared" si="41"/>
        <v>-3</v>
      </c>
      <c r="N80" s="2758" t="str">
        <f t="shared" si="63"/>
        <v xml:space="preserve">悪化 </v>
      </c>
      <c r="O80" s="27">
        <f>'6兵庫県CI先行個別指標'!M428</f>
        <v>2351</v>
      </c>
      <c r="P80" s="2738">
        <f t="shared" si="42"/>
        <v>2169.6666666666665</v>
      </c>
      <c r="Q80" s="2738">
        <f t="shared" si="43"/>
        <v>86.33333333333303</v>
      </c>
      <c r="R80" s="17">
        <f t="shared" si="44"/>
        <v>1</v>
      </c>
      <c r="S80" s="17">
        <f t="shared" si="45"/>
        <v>-1</v>
      </c>
      <c r="T80" s="2758" t="str">
        <f t="shared" si="64"/>
        <v xml:space="preserve"> ?</v>
      </c>
      <c r="U80" s="28">
        <f>'6兵庫県CI先行個別指標'!N428</f>
        <v>15496</v>
      </c>
      <c r="V80" s="2739">
        <f t="shared" si="46"/>
        <v>15742.666666666666</v>
      </c>
      <c r="W80" s="2740">
        <f t="shared" si="47"/>
        <v>111.33333333333212</v>
      </c>
      <c r="X80" s="17">
        <f t="shared" si="48"/>
        <v>1</v>
      </c>
      <c r="Y80" s="17">
        <f t="shared" si="49"/>
        <v>1</v>
      </c>
      <c r="Z80" s="2758" t="str">
        <f t="shared" si="65"/>
        <v xml:space="preserve"> ?</v>
      </c>
      <c r="AA80" s="28">
        <f>'6兵庫県CI先行個別指標'!O428</f>
        <v>9303</v>
      </c>
      <c r="AB80" s="2738">
        <f t="shared" si="50"/>
        <v>9951.6666666666661</v>
      </c>
      <c r="AC80" s="2738">
        <f t="shared" si="51"/>
        <v>-310</v>
      </c>
      <c r="AD80" s="17">
        <f t="shared" si="52"/>
        <v>-1</v>
      </c>
      <c r="AE80" s="17">
        <f t="shared" si="53"/>
        <v>-1</v>
      </c>
      <c r="AF80" s="2758" t="str">
        <f t="shared" si="66"/>
        <v xml:space="preserve"> ?</v>
      </c>
      <c r="AG80" s="28">
        <f>'6兵庫県CI先行個別指標'!P428</f>
        <v>57</v>
      </c>
      <c r="AH80" s="2738">
        <f t="shared" si="54"/>
        <v>52.333333333333336</v>
      </c>
      <c r="AI80" s="2750">
        <f t="shared" si="67"/>
        <v>-0.3333333333333357</v>
      </c>
      <c r="AJ80" s="17">
        <f t="shared" si="55"/>
        <v>-1</v>
      </c>
      <c r="AK80" s="17">
        <f t="shared" si="56"/>
        <v>-3</v>
      </c>
      <c r="AL80" s="2758" t="str">
        <f t="shared" si="68"/>
        <v xml:space="preserve">悪化 </v>
      </c>
      <c r="AM80" s="27">
        <f>'6兵庫県CI先行個別指標'!Q428</f>
        <v>102.5</v>
      </c>
      <c r="AN80" s="2738">
        <f t="shared" si="57"/>
        <v>102.8</v>
      </c>
      <c r="AO80" s="2738">
        <f t="shared" si="58"/>
        <v>-0.20000000000000284</v>
      </c>
      <c r="AP80" s="17">
        <f t="shared" si="59"/>
        <v>-1</v>
      </c>
      <c r="AQ80" s="17">
        <f t="shared" si="60"/>
        <v>-3</v>
      </c>
      <c r="AR80" s="2570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738">
        <f t="shared" si="35"/>
        <v>98.399999999999991</v>
      </c>
      <c r="E81" s="2738">
        <f t="shared" si="36"/>
        <v>0.23333333333332007</v>
      </c>
      <c r="F81" s="17">
        <f t="shared" si="37"/>
        <v>1</v>
      </c>
      <c r="G81" s="17">
        <f t="shared" si="38"/>
        <v>1</v>
      </c>
      <c r="H81" s="2758" t="str">
        <f t="shared" si="61"/>
        <v xml:space="preserve"> ?</v>
      </c>
      <c r="I81" s="27">
        <f>'6兵庫県CI先行個別指標'!L429</f>
        <v>110.2</v>
      </c>
      <c r="J81" s="2738">
        <f t="shared" si="39"/>
        <v>109.8</v>
      </c>
      <c r="K81" s="2750">
        <f t="shared" si="62"/>
        <v>0.86666666666667425</v>
      </c>
      <c r="L81" s="17">
        <f t="shared" si="40"/>
        <v>1</v>
      </c>
      <c r="M81" s="17">
        <f t="shared" si="41"/>
        <v>-1</v>
      </c>
      <c r="N81" s="2758" t="str">
        <f t="shared" si="63"/>
        <v xml:space="preserve"> ?</v>
      </c>
      <c r="O81" s="27">
        <f>'6兵庫県CI先行個別指標'!M429</f>
        <v>2227</v>
      </c>
      <c r="P81" s="2738">
        <f t="shared" si="42"/>
        <v>2155.6666666666665</v>
      </c>
      <c r="Q81" s="2738">
        <f t="shared" si="43"/>
        <v>-14</v>
      </c>
      <c r="R81" s="17">
        <f t="shared" si="44"/>
        <v>-1</v>
      </c>
      <c r="S81" s="17">
        <f t="shared" si="45"/>
        <v>-1</v>
      </c>
      <c r="T81" s="2758" t="str">
        <f t="shared" si="64"/>
        <v xml:space="preserve"> ?</v>
      </c>
      <c r="U81" s="28">
        <f>'6兵庫県CI先行個別指標'!N429</f>
        <v>15553</v>
      </c>
      <c r="V81" s="2739">
        <f t="shared" si="46"/>
        <v>15447.333333333334</v>
      </c>
      <c r="W81" s="2740">
        <f t="shared" si="47"/>
        <v>-295.33333333333212</v>
      </c>
      <c r="X81" s="17">
        <f t="shared" si="48"/>
        <v>-1</v>
      </c>
      <c r="Y81" s="17">
        <f t="shared" si="49"/>
        <v>-1</v>
      </c>
      <c r="Z81" s="2758" t="str">
        <f t="shared" si="65"/>
        <v xml:space="preserve"> ?</v>
      </c>
      <c r="AA81" s="28">
        <f>'6兵庫県CI先行個別指標'!O429</f>
        <v>9420</v>
      </c>
      <c r="AB81" s="2738">
        <f t="shared" si="50"/>
        <v>9508</v>
      </c>
      <c r="AC81" s="2738">
        <f t="shared" si="51"/>
        <v>-443.66666666666606</v>
      </c>
      <c r="AD81" s="17">
        <f t="shared" si="52"/>
        <v>-1</v>
      </c>
      <c r="AE81" s="17">
        <f t="shared" si="53"/>
        <v>-3</v>
      </c>
      <c r="AF81" s="2758" t="str">
        <f t="shared" si="66"/>
        <v xml:space="preserve">悪化 </v>
      </c>
      <c r="AG81" s="28">
        <f>'6兵庫県CI先行個別指標'!P429</f>
        <v>56</v>
      </c>
      <c r="AH81" s="2738">
        <f t="shared" si="54"/>
        <v>55</v>
      </c>
      <c r="AI81" s="2750">
        <f t="shared" si="67"/>
        <v>-2.6666666666666643</v>
      </c>
      <c r="AJ81" s="17">
        <f t="shared" si="55"/>
        <v>-1</v>
      </c>
      <c r="AK81" s="17">
        <f t="shared" si="56"/>
        <v>-3</v>
      </c>
      <c r="AL81" s="2758" t="str">
        <f t="shared" si="68"/>
        <v xml:space="preserve">悪化 </v>
      </c>
      <c r="AM81" s="27">
        <f>'6兵庫県CI先行個別指標'!Q429</f>
        <v>104.2</v>
      </c>
      <c r="AN81" s="2738">
        <f t="shared" si="57"/>
        <v>103.23333333333333</v>
      </c>
      <c r="AO81" s="2738">
        <f t="shared" si="58"/>
        <v>0.43333333333333712</v>
      </c>
      <c r="AP81" s="17">
        <f t="shared" si="59"/>
        <v>1</v>
      </c>
      <c r="AQ81" s="17">
        <f t="shared" si="60"/>
        <v>-1</v>
      </c>
      <c r="AR81" s="2570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738">
        <f t="shared" si="35"/>
        <v>97.666666666666671</v>
      </c>
      <c r="E82" s="2738">
        <f t="shared" si="36"/>
        <v>-0.73333333333332007</v>
      </c>
      <c r="F82" s="17">
        <f t="shared" si="37"/>
        <v>-1</v>
      </c>
      <c r="G82" s="17">
        <f t="shared" si="38"/>
        <v>1</v>
      </c>
      <c r="H82" s="2758" t="str">
        <f t="shared" si="61"/>
        <v xml:space="preserve"> ?</v>
      </c>
      <c r="I82" s="27">
        <f>'6兵庫県CI先行個別指標'!L430</f>
        <v>108</v>
      </c>
      <c r="J82" s="2738">
        <f t="shared" si="39"/>
        <v>110.06666666666666</v>
      </c>
      <c r="K82" s="2750">
        <f t="shared" si="62"/>
        <v>-0.26666666666666572</v>
      </c>
      <c r="L82" s="17">
        <f t="shared" si="40"/>
        <v>-1</v>
      </c>
      <c r="M82" s="17">
        <f t="shared" si="41"/>
        <v>-1</v>
      </c>
      <c r="N82" s="2758" t="str">
        <f t="shared" si="63"/>
        <v xml:space="preserve"> ?</v>
      </c>
      <c r="O82" s="27">
        <f>'6兵庫県CI先行個別指標'!M430</f>
        <v>2258</v>
      </c>
      <c r="P82" s="2738">
        <f t="shared" si="42"/>
        <v>2278.6666666666665</v>
      </c>
      <c r="Q82" s="2738">
        <f t="shared" si="43"/>
        <v>123</v>
      </c>
      <c r="R82" s="17">
        <f t="shared" si="44"/>
        <v>1</v>
      </c>
      <c r="S82" s="17">
        <f t="shared" si="45"/>
        <v>1</v>
      </c>
      <c r="T82" s="2758" t="str">
        <f t="shared" si="64"/>
        <v xml:space="preserve"> ?</v>
      </c>
      <c r="U82" s="28">
        <f>'6兵庫県CI先行個別指標'!N430</f>
        <v>15003</v>
      </c>
      <c r="V82" s="2739">
        <f t="shared" si="46"/>
        <v>15350.666666666666</v>
      </c>
      <c r="W82" s="2740">
        <f t="shared" si="47"/>
        <v>-96.666666666667879</v>
      </c>
      <c r="X82" s="17">
        <f t="shared" si="48"/>
        <v>-1</v>
      </c>
      <c r="Y82" s="17">
        <f t="shared" si="49"/>
        <v>-1</v>
      </c>
      <c r="Z82" s="2758" t="str">
        <f t="shared" si="65"/>
        <v xml:space="preserve"> ?</v>
      </c>
      <c r="AA82" s="28">
        <f>'6兵庫県CI先行個別指標'!O430</f>
        <v>9785</v>
      </c>
      <c r="AB82" s="2738">
        <f t="shared" si="50"/>
        <v>9502.6666666666661</v>
      </c>
      <c r="AC82" s="2738">
        <f t="shared" si="51"/>
        <v>-5.3333333333339397</v>
      </c>
      <c r="AD82" s="17">
        <f t="shared" si="52"/>
        <v>-1</v>
      </c>
      <c r="AE82" s="17">
        <f t="shared" si="53"/>
        <v>-3</v>
      </c>
      <c r="AF82" s="2758" t="str">
        <f t="shared" si="66"/>
        <v xml:space="preserve">悪化 </v>
      </c>
      <c r="AG82" s="28">
        <f>'6兵庫県CI先行個別指標'!P430</f>
        <v>54</v>
      </c>
      <c r="AH82" s="2738">
        <f t="shared" si="54"/>
        <v>55.666666666666664</v>
      </c>
      <c r="AI82" s="2750">
        <f t="shared" si="67"/>
        <v>-0.6666666666666643</v>
      </c>
      <c r="AJ82" s="17">
        <f t="shared" si="55"/>
        <v>-1</v>
      </c>
      <c r="AK82" s="17">
        <f t="shared" si="56"/>
        <v>-3</v>
      </c>
      <c r="AL82" s="2758" t="str">
        <f t="shared" si="68"/>
        <v xml:space="preserve">悪化 </v>
      </c>
      <c r="AM82" s="27">
        <f>'6兵庫県CI先行個別指標'!Q430</f>
        <v>106.6</v>
      </c>
      <c r="AN82" s="2738">
        <f t="shared" si="57"/>
        <v>104.43333333333332</v>
      </c>
      <c r="AO82" s="2738">
        <f t="shared" si="58"/>
        <v>1.1999999999999886</v>
      </c>
      <c r="AP82" s="17">
        <f t="shared" si="59"/>
        <v>1</v>
      </c>
      <c r="AQ82" s="17">
        <f t="shared" si="60"/>
        <v>1</v>
      </c>
      <c r="AR82" s="2570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738">
        <f t="shared" si="35"/>
        <v>97.899999999999991</v>
      </c>
      <c r="E83" s="2738">
        <f t="shared" si="36"/>
        <v>0.23333333333332007</v>
      </c>
      <c r="F83" s="17">
        <f t="shared" si="37"/>
        <v>1</v>
      </c>
      <c r="G83" s="17">
        <f t="shared" si="38"/>
        <v>1</v>
      </c>
      <c r="H83" s="2758" t="str">
        <f t="shared" si="61"/>
        <v xml:space="preserve"> ?</v>
      </c>
      <c r="I83" s="27">
        <f>'6兵庫県CI先行個別指標'!L431</f>
        <v>100.9</v>
      </c>
      <c r="J83" s="2738">
        <f t="shared" si="39"/>
        <v>106.36666666666667</v>
      </c>
      <c r="K83" s="2750">
        <f t="shared" si="62"/>
        <v>3.6999999999999886</v>
      </c>
      <c r="L83" s="17">
        <f t="shared" si="40"/>
        <v>1</v>
      </c>
      <c r="M83" s="17">
        <f t="shared" si="41"/>
        <v>1</v>
      </c>
      <c r="N83" s="2758" t="str">
        <f t="shared" si="63"/>
        <v xml:space="preserve"> ?</v>
      </c>
      <c r="O83" s="27">
        <f>'6兵庫県CI先行個別指標'!M431</f>
        <v>2125</v>
      </c>
      <c r="P83" s="2738">
        <f t="shared" si="42"/>
        <v>2203.3333333333335</v>
      </c>
      <c r="Q83" s="2738">
        <f t="shared" si="43"/>
        <v>-75.33333333333303</v>
      </c>
      <c r="R83" s="17">
        <f t="shared" si="44"/>
        <v>-1</v>
      </c>
      <c r="S83" s="17">
        <f t="shared" si="45"/>
        <v>-1</v>
      </c>
      <c r="T83" s="2758" t="str">
        <f t="shared" si="64"/>
        <v xml:space="preserve"> ?</v>
      </c>
      <c r="U83" s="28">
        <f>'6兵庫県CI先行個別指標'!N431</f>
        <v>15267</v>
      </c>
      <c r="V83" s="2739">
        <f t="shared" si="46"/>
        <v>15274.333333333334</v>
      </c>
      <c r="W83" s="2740">
        <f t="shared" si="47"/>
        <v>-76.333333333332121</v>
      </c>
      <c r="X83" s="17">
        <f t="shared" si="48"/>
        <v>-1</v>
      </c>
      <c r="Y83" s="17">
        <f t="shared" si="49"/>
        <v>-3</v>
      </c>
      <c r="Z83" s="2758" t="str">
        <f t="shared" si="65"/>
        <v xml:space="preserve">悪化 </v>
      </c>
      <c r="AA83" s="28">
        <f>'6兵庫県CI先行個別指標'!O431</f>
        <v>9988</v>
      </c>
      <c r="AB83" s="2738">
        <f t="shared" si="50"/>
        <v>9731</v>
      </c>
      <c r="AC83" s="2738">
        <f t="shared" si="51"/>
        <v>228.33333333333394</v>
      </c>
      <c r="AD83" s="17">
        <f t="shared" si="52"/>
        <v>1</v>
      </c>
      <c r="AE83" s="17">
        <f t="shared" si="53"/>
        <v>-1</v>
      </c>
      <c r="AF83" s="2758" t="str">
        <f t="shared" si="66"/>
        <v xml:space="preserve"> ?</v>
      </c>
      <c r="AG83" s="28">
        <f>'6兵庫県CI先行個別指標'!P431</f>
        <v>52</v>
      </c>
      <c r="AH83" s="2738">
        <f t="shared" si="54"/>
        <v>54</v>
      </c>
      <c r="AI83" s="2750">
        <f t="shared" si="67"/>
        <v>1.6666666666666643</v>
      </c>
      <c r="AJ83" s="17">
        <f t="shared" si="55"/>
        <v>1</v>
      </c>
      <c r="AK83" s="17">
        <f t="shared" si="56"/>
        <v>-1</v>
      </c>
      <c r="AL83" s="2758" t="str">
        <f t="shared" si="68"/>
        <v xml:space="preserve"> ?</v>
      </c>
      <c r="AM83" s="27">
        <f>'6兵庫県CI先行個別指標'!Q431</f>
        <v>108.4</v>
      </c>
      <c r="AN83" s="2738">
        <f t="shared" si="57"/>
        <v>106.40000000000002</v>
      </c>
      <c r="AO83" s="2738">
        <f t="shared" si="58"/>
        <v>1.966666666666697</v>
      </c>
      <c r="AP83" s="17">
        <f t="shared" si="59"/>
        <v>1</v>
      </c>
      <c r="AQ83" s="17">
        <f t="shared" si="60"/>
        <v>3</v>
      </c>
      <c r="AR83" s="2570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738">
        <f t="shared" si="35"/>
        <v>97.5</v>
      </c>
      <c r="E84" s="2738">
        <f t="shared" si="36"/>
        <v>-0.39999999999999147</v>
      </c>
      <c r="F84" s="17">
        <f t="shared" si="37"/>
        <v>-1</v>
      </c>
      <c r="G84" s="17">
        <f t="shared" si="38"/>
        <v>-1</v>
      </c>
      <c r="H84" s="2758" t="str">
        <f t="shared" si="61"/>
        <v xml:space="preserve"> ?</v>
      </c>
      <c r="I84" s="27">
        <f>'6兵庫県CI先行個別指標'!L432</f>
        <v>111.5</v>
      </c>
      <c r="J84" s="2738">
        <f t="shared" si="39"/>
        <v>106.8</v>
      </c>
      <c r="K84" s="2750">
        <f t="shared" si="62"/>
        <v>-0.43333333333332291</v>
      </c>
      <c r="L84" s="17">
        <f t="shared" si="40"/>
        <v>-1</v>
      </c>
      <c r="M84" s="17">
        <f t="shared" si="41"/>
        <v>-1</v>
      </c>
      <c r="N84" s="2758" t="str">
        <f t="shared" si="63"/>
        <v xml:space="preserve"> ?</v>
      </c>
      <c r="O84" s="27">
        <f>'6兵庫県CI先行個別指標'!M432</f>
        <v>2310</v>
      </c>
      <c r="P84" s="2738">
        <f t="shared" si="42"/>
        <v>2231</v>
      </c>
      <c r="Q84" s="2738">
        <f t="shared" si="43"/>
        <v>27.666666666666515</v>
      </c>
      <c r="R84" s="17">
        <f t="shared" si="44"/>
        <v>1</v>
      </c>
      <c r="S84" s="17">
        <f t="shared" si="45"/>
        <v>1</v>
      </c>
      <c r="T84" s="2758" t="str">
        <f t="shared" si="64"/>
        <v xml:space="preserve"> ?</v>
      </c>
      <c r="U84" s="28">
        <f>'6兵庫県CI先行個別指標'!N432</f>
        <v>15113</v>
      </c>
      <c r="V84" s="2739">
        <f t="shared" si="46"/>
        <v>15127.666666666666</v>
      </c>
      <c r="W84" s="2740">
        <f t="shared" si="47"/>
        <v>-146.66666666666788</v>
      </c>
      <c r="X84" s="17">
        <f t="shared" si="48"/>
        <v>-1</v>
      </c>
      <c r="Y84" s="17">
        <f t="shared" si="49"/>
        <v>-3</v>
      </c>
      <c r="Z84" s="2758" t="str">
        <f t="shared" si="65"/>
        <v xml:space="preserve">悪化 </v>
      </c>
      <c r="AA84" s="28">
        <f>'6兵庫県CI先行個別指標'!O432</f>
        <v>10546</v>
      </c>
      <c r="AB84" s="2738">
        <f t="shared" si="50"/>
        <v>10106.333333333334</v>
      </c>
      <c r="AC84" s="2738">
        <f t="shared" si="51"/>
        <v>375.33333333333394</v>
      </c>
      <c r="AD84" s="17">
        <f t="shared" si="52"/>
        <v>1</v>
      </c>
      <c r="AE84" s="17">
        <f t="shared" si="53"/>
        <v>1</v>
      </c>
      <c r="AF84" s="2758" t="str">
        <f t="shared" si="66"/>
        <v xml:space="preserve"> ?</v>
      </c>
      <c r="AG84" s="28">
        <f>'6兵庫県CI先行個別指標'!P432</f>
        <v>46</v>
      </c>
      <c r="AH84" s="2738">
        <f t="shared" si="54"/>
        <v>50.666666666666664</v>
      </c>
      <c r="AI84" s="2750">
        <f t="shared" si="67"/>
        <v>3.3333333333333357</v>
      </c>
      <c r="AJ84" s="17">
        <f t="shared" si="55"/>
        <v>1</v>
      </c>
      <c r="AK84" s="17">
        <f t="shared" si="56"/>
        <v>1</v>
      </c>
      <c r="AL84" s="2758" t="str">
        <f t="shared" si="68"/>
        <v xml:space="preserve"> ?</v>
      </c>
      <c r="AM84" s="27">
        <f>'6兵庫県CI先行個別指標'!Q432</f>
        <v>107.4</v>
      </c>
      <c r="AN84" s="2738">
        <f t="shared" si="57"/>
        <v>107.46666666666665</v>
      </c>
      <c r="AO84" s="2738">
        <f t="shared" si="58"/>
        <v>1.0666666666666345</v>
      </c>
      <c r="AP84" s="17">
        <f t="shared" si="59"/>
        <v>1</v>
      </c>
      <c r="AQ84" s="17">
        <f t="shared" si="60"/>
        <v>3</v>
      </c>
      <c r="AR84" s="2570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738">
        <f t="shared" si="35"/>
        <v>99.699999999999989</v>
      </c>
      <c r="E85" s="2738">
        <f t="shared" si="36"/>
        <v>2.1999999999999886</v>
      </c>
      <c r="F85" s="17">
        <f t="shared" si="37"/>
        <v>1</v>
      </c>
      <c r="G85" s="17">
        <f t="shared" si="38"/>
        <v>1</v>
      </c>
      <c r="H85" s="2758" t="str">
        <f t="shared" si="61"/>
        <v xml:space="preserve"> ?</v>
      </c>
      <c r="I85" s="27">
        <f>'6兵庫県CI先行個別指標'!L433</f>
        <v>103.8</v>
      </c>
      <c r="J85" s="2738">
        <f t="shared" si="39"/>
        <v>105.39999999999999</v>
      </c>
      <c r="K85" s="2750">
        <f t="shared" si="62"/>
        <v>1.4000000000000057</v>
      </c>
      <c r="L85" s="17">
        <f t="shared" si="40"/>
        <v>1</v>
      </c>
      <c r="M85" s="17">
        <f t="shared" si="41"/>
        <v>1</v>
      </c>
      <c r="N85" s="2758" t="str">
        <f t="shared" si="63"/>
        <v xml:space="preserve"> ?</v>
      </c>
      <c r="O85" s="27">
        <f>'6兵庫県CI先行個別指標'!M433</f>
        <v>2321</v>
      </c>
      <c r="P85" s="2738">
        <f t="shared" si="42"/>
        <v>2252</v>
      </c>
      <c r="Q85" s="2738">
        <f t="shared" si="43"/>
        <v>21</v>
      </c>
      <c r="R85" s="17">
        <f t="shared" si="44"/>
        <v>1</v>
      </c>
      <c r="S85" s="17">
        <f t="shared" si="45"/>
        <v>1</v>
      </c>
      <c r="T85" s="2758" t="str">
        <f t="shared" si="64"/>
        <v xml:space="preserve"> ?</v>
      </c>
      <c r="U85" s="28">
        <f>'6兵庫県CI先行個別指標'!N433</f>
        <v>15011</v>
      </c>
      <c r="V85" s="2739">
        <f t="shared" si="46"/>
        <v>15130.333333333334</v>
      </c>
      <c r="W85" s="2740">
        <f t="shared" si="47"/>
        <v>2.6666666666678793</v>
      </c>
      <c r="X85" s="17">
        <f t="shared" si="48"/>
        <v>1</v>
      </c>
      <c r="Y85" s="17">
        <f t="shared" si="49"/>
        <v>-1</v>
      </c>
      <c r="Z85" s="2758" t="str">
        <f t="shared" si="65"/>
        <v xml:space="preserve"> ?</v>
      </c>
      <c r="AA85" s="28">
        <f>'6兵庫県CI先行個別指標'!O433</f>
        <v>10680</v>
      </c>
      <c r="AB85" s="2738">
        <f t="shared" si="50"/>
        <v>10404.666666666666</v>
      </c>
      <c r="AC85" s="2738">
        <f t="shared" si="51"/>
        <v>298.33333333333212</v>
      </c>
      <c r="AD85" s="17">
        <f t="shared" si="52"/>
        <v>1</v>
      </c>
      <c r="AE85" s="17">
        <f t="shared" si="53"/>
        <v>3</v>
      </c>
      <c r="AF85" s="2758" t="str">
        <f t="shared" si="66"/>
        <v xml:space="preserve">改善 </v>
      </c>
      <c r="AG85" s="28">
        <f>'6兵庫県CI先行個別指標'!P433</f>
        <v>44</v>
      </c>
      <c r="AH85" s="2738">
        <f t="shared" si="54"/>
        <v>47.333333333333336</v>
      </c>
      <c r="AI85" s="2750">
        <f t="shared" si="67"/>
        <v>3.3333333333333286</v>
      </c>
      <c r="AJ85" s="17">
        <f t="shared" si="55"/>
        <v>1</v>
      </c>
      <c r="AK85" s="17">
        <f t="shared" si="56"/>
        <v>3</v>
      </c>
      <c r="AL85" s="2758" t="str">
        <f t="shared" si="68"/>
        <v xml:space="preserve">改善 </v>
      </c>
      <c r="AM85" s="27">
        <f>'6兵庫県CI先行個別指標'!Q433</f>
        <v>104.3</v>
      </c>
      <c r="AN85" s="2738">
        <f t="shared" si="57"/>
        <v>106.7</v>
      </c>
      <c r="AO85" s="2738">
        <f t="shared" si="58"/>
        <v>-0.76666666666665151</v>
      </c>
      <c r="AP85" s="17">
        <f t="shared" si="59"/>
        <v>-1</v>
      </c>
      <c r="AQ85" s="17">
        <f t="shared" si="60"/>
        <v>1</v>
      </c>
      <c r="AR85" s="2570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738">
        <f t="shared" si="35"/>
        <v>99.266666666666666</v>
      </c>
      <c r="E86" s="2738">
        <f t="shared" si="36"/>
        <v>-0.43333333333332291</v>
      </c>
      <c r="F86" s="17">
        <f t="shared" si="37"/>
        <v>-1</v>
      </c>
      <c r="G86" s="17">
        <f t="shared" si="38"/>
        <v>-1</v>
      </c>
      <c r="H86" s="2758" t="str">
        <f t="shared" si="61"/>
        <v xml:space="preserve"> ?</v>
      </c>
      <c r="I86" s="27">
        <f>'6兵庫県CI先行個別指標'!L434</f>
        <v>121.2</v>
      </c>
      <c r="J86" s="2738">
        <f t="shared" si="39"/>
        <v>112.16666666666667</v>
      </c>
      <c r="K86" s="2750">
        <f t="shared" si="62"/>
        <v>-6.7666666666666799</v>
      </c>
      <c r="L86" s="17">
        <f t="shared" si="40"/>
        <v>-1</v>
      </c>
      <c r="M86" s="17">
        <f t="shared" si="41"/>
        <v>-1</v>
      </c>
      <c r="N86" s="2758" t="str">
        <f t="shared" si="63"/>
        <v xml:space="preserve"> ?</v>
      </c>
      <c r="O86" s="27">
        <f>'6兵庫県CI先行個別指標'!M434</f>
        <v>1692</v>
      </c>
      <c r="P86" s="2738">
        <f t="shared" si="42"/>
        <v>2107.6666666666665</v>
      </c>
      <c r="Q86" s="2738">
        <f t="shared" si="43"/>
        <v>-144.33333333333348</v>
      </c>
      <c r="R86" s="17">
        <f t="shared" si="44"/>
        <v>-1</v>
      </c>
      <c r="S86" s="17">
        <f t="shared" si="45"/>
        <v>1</v>
      </c>
      <c r="T86" s="2758" t="str">
        <f t="shared" si="64"/>
        <v xml:space="preserve"> ?</v>
      </c>
      <c r="U86" s="28">
        <f>'6兵庫県CI先行個別指標'!N434</f>
        <v>15189</v>
      </c>
      <c r="V86" s="2739">
        <f t="shared" si="46"/>
        <v>15104.333333333334</v>
      </c>
      <c r="W86" s="2740">
        <f t="shared" si="47"/>
        <v>-26</v>
      </c>
      <c r="X86" s="17">
        <f t="shared" si="48"/>
        <v>-1</v>
      </c>
      <c r="Y86" s="17">
        <f t="shared" si="49"/>
        <v>-1</v>
      </c>
      <c r="Z86" s="2758" t="str">
        <f t="shared" si="65"/>
        <v xml:space="preserve"> ?</v>
      </c>
      <c r="AA86" s="28">
        <f>'6兵庫県CI先行個別指標'!O434</f>
        <v>10748</v>
      </c>
      <c r="AB86" s="2738">
        <f t="shared" si="50"/>
        <v>10658</v>
      </c>
      <c r="AC86" s="2738">
        <f t="shared" si="51"/>
        <v>253.33333333333394</v>
      </c>
      <c r="AD86" s="17">
        <f t="shared" si="52"/>
        <v>1</v>
      </c>
      <c r="AE86" s="17">
        <f t="shared" si="53"/>
        <v>3</v>
      </c>
      <c r="AF86" s="2758" t="str">
        <f t="shared" si="66"/>
        <v xml:space="preserve">改善 </v>
      </c>
      <c r="AG86" s="28">
        <f>'6兵庫県CI先行個別指標'!P434</f>
        <v>43</v>
      </c>
      <c r="AH86" s="2738">
        <f t="shared" si="54"/>
        <v>44.333333333333336</v>
      </c>
      <c r="AI86" s="2750">
        <f t="shared" si="67"/>
        <v>3</v>
      </c>
      <c r="AJ86" s="17">
        <f t="shared" si="55"/>
        <v>1</v>
      </c>
      <c r="AK86" s="17">
        <f t="shared" si="56"/>
        <v>3</v>
      </c>
      <c r="AL86" s="2758" t="str">
        <f t="shared" si="68"/>
        <v xml:space="preserve">改善 </v>
      </c>
      <c r="AM86" s="27">
        <f>'6兵庫県CI先行個別指標'!Q434</f>
        <v>103.2</v>
      </c>
      <c r="AN86" s="2738">
        <f t="shared" si="57"/>
        <v>104.96666666666665</v>
      </c>
      <c r="AO86" s="2738">
        <f t="shared" si="58"/>
        <v>-1.7333333333333485</v>
      </c>
      <c r="AP86" s="17">
        <f t="shared" si="59"/>
        <v>-1</v>
      </c>
      <c r="AQ86" s="17">
        <f t="shared" si="60"/>
        <v>-1</v>
      </c>
      <c r="AR86" s="2570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738">
        <f t="shared" si="35"/>
        <v>100.03333333333335</v>
      </c>
      <c r="E87" s="2738">
        <f t="shared" si="36"/>
        <v>0.76666666666667993</v>
      </c>
      <c r="F87" s="17">
        <f t="shared" si="37"/>
        <v>1</v>
      </c>
      <c r="G87" s="17">
        <f t="shared" si="38"/>
        <v>1</v>
      </c>
      <c r="H87" s="2758" t="str">
        <f t="shared" si="61"/>
        <v xml:space="preserve"> ?</v>
      </c>
      <c r="I87" s="27">
        <f>'6兵庫県CI先行個別指標'!L435</f>
        <v>121</v>
      </c>
      <c r="J87" s="2738">
        <f t="shared" si="39"/>
        <v>115.33333333333333</v>
      </c>
      <c r="K87" s="2750">
        <f t="shared" si="62"/>
        <v>-3.1666666666666572</v>
      </c>
      <c r="L87" s="17">
        <f t="shared" si="40"/>
        <v>-1</v>
      </c>
      <c r="M87" s="17">
        <f t="shared" si="41"/>
        <v>-1</v>
      </c>
      <c r="N87" s="2758" t="str">
        <f t="shared" si="63"/>
        <v xml:space="preserve"> ?</v>
      </c>
      <c r="O87" s="27">
        <f>'6兵庫県CI先行個別指標'!M435</f>
        <v>3821</v>
      </c>
      <c r="P87" s="2738">
        <f t="shared" si="42"/>
        <v>2611.3333333333335</v>
      </c>
      <c r="Q87" s="2738">
        <f t="shared" si="43"/>
        <v>503.66666666666697</v>
      </c>
      <c r="R87" s="17">
        <f t="shared" si="44"/>
        <v>1</v>
      </c>
      <c r="S87" s="17">
        <f t="shared" si="45"/>
        <v>1</v>
      </c>
      <c r="T87" s="2758" t="str">
        <f t="shared" si="64"/>
        <v xml:space="preserve"> ?</v>
      </c>
      <c r="U87" s="28">
        <f>'6兵庫県CI先行個別指標'!N435</f>
        <v>15124</v>
      </c>
      <c r="V87" s="2739">
        <f t="shared" si="46"/>
        <v>15108</v>
      </c>
      <c r="W87" s="2740">
        <f t="shared" si="47"/>
        <v>3.6666666666660603</v>
      </c>
      <c r="X87" s="17">
        <f t="shared" si="48"/>
        <v>1</v>
      </c>
      <c r="Y87" s="17">
        <f t="shared" si="49"/>
        <v>1</v>
      </c>
      <c r="Z87" s="2758" t="str">
        <f t="shared" si="65"/>
        <v xml:space="preserve"> ?</v>
      </c>
      <c r="AA87" s="28">
        <f>'6兵庫県CI先行個別指標'!O435</f>
        <v>10749</v>
      </c>
      <c r="AB87" s="2738">
        <f t="shared" si="50"/>
        <v>10725.666666666666</v>
      </c>
      <c r="AC87" s="2738">
        <f t="shared" si="51"/>
        <v>67.66666666666606</v>
      </c>
      <c r="AD87" s="17">
        <f t="shared" si="52"/>
        <v>1</v>
      </c>
      <c r="AE87" s="17">
        <f t="shared" si="53"/>
        <v>3</v>
      </c>
      <c r="AF87" s="2758" t="str">
        <f t="shared" si="66"/>
        <v xml:space="preserve">改善 </v>
      </c>
      <c r="AG87" s="28">
        <f>'6兵庫県CI先行個別指標'!P435</f>
        <v>33</v>
      </c>
      <c r="AH87" s="2738">
        <f t="shared" si="54"/>
        <v>40</v>
      </c>
      <c r="AI87" s="2750">
        <f t="shared" si="67"/>
        <v>4.3333333333333357</v>
      </c>
      <c r="AJ87" s="17">
        <f t="shared" si="55"/>
        <v>1</v>
      </c>
      <c r="AK87" s="17">
        <f t="shared" si="56"/>
        <v>3</v>
      </c>
      <c r="AL87" s="2758" t="str">
        <f t="shared" si="68"/>
        <v xml:space="preserve">改善 </v>
      </c>
      <c r="AM87" s="27">
        <f>'6兵庫県CI先行個別指標'!Q435</f>
        <v>104</v>
      </c>
      <c r="AN87" s="2738">
        <f t="shared" si="57"/>
        <v>103.83333333333333</v>
      </c>
      <c r="AO87" s="2738">
        <f t="shared" si="58"/>
        <v>-1.1333333333333258</v>
      </c>
      <c r="AP87" s="17">
        <f t="shared" si="59"/>
        <v>-1</v>
      </c>
      <c r="AQ87" s="17">
        <f t="shared" si="60"/>
        <v>-3</v>
      </c>
      <c r="AR87" s="2570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738">
        <f t="shared" si="35"/>
        <v>98.933333333333323</v>
      </c>
      <c r="E88" s="2738">
        <f t="shared" si="36"/>
        <v>-1.1000000000000227</v>
      </c>
      <c r="F88" s="17">
        <f t="shared" si="37"/>
        <v>-1</v>
      </c>
      <c r="G88" s="17">
        <f t="shared" si="38"/>
        <v>-1</v>
      </c>
      <c r="H88" s="2758" t="str">
        <f t="shared" si="61"/>
        <v xml:space="preserve"> ?</v>
      </c>
      <c r="I88" s="27">
        <f>'6兵庫県CI先行個別指標'!L436</f>
        <v>123.8</v>
      </c>
      <c r="J88" s="2738">
        <f t="shared" si="39"/>
        <v>122</v>
      </c>
      <c r="K88" s="2750">
        <f t="shared" si="62"/>
        <v>-6.6666666666666714</v>
      </c>
      <c r="L88" s="17">
        <f t="shared" si="40"/>
        <v>-1</v>
      </c>
      <c r="M88" s="17">
        <f t="shared" si="41"/>
        <v>-3</v>
      </c>
      <c r="N88" s="2758" t="str">
        <f t="shared" si="63"/>
        <v xml:space="preserve">悪化 </v>
      </c>
      <c r="O88" s="27">
        <f>'6兵庫県CI先行個別指標'!M436</f>
        <v>1896</v>
      </c>
      <c r="P88" s="2738">
        <f t="shared" si="42"/>
        <v>2469.6666666666665</v>
      </c>
      <c r="Q88" s="2738">
        <f t="shared" si="43"/>
        <v>-141.66666666666697</v>
      </c>
      <c r="R88" s="17">
        <f t="shared" si="44"/>
        <v>-1</v>
      </c>
      <c r="S88" s="17">
        <f t="shared" si="45"/>
        <v>-1</v>
      </c>
      <c r="T88" s="2758" t="str">
        <f t="shared" si="64"/>
        <v xml:space="preserve"> ?</v>
      </c>
      <c r="U88" s="28">
        <f>'6兵庫県CI先行個別指標'!N436</f>
        <v>15004</v>
      </c>
      <c r="V88" s="2739">
        <f t="shared" si="46"/>
        <v>15105.666666666666</v>
      </c>
      <c r="W88" s="2740">
        <f t="shared" si="47"/>
        <v>-2.3333333333339397</v>
      </c>
      <c r="X88" s="17">
        <f t="shared" si="48"/>
        <v>-1</v>
      </c>
      <c r="Y88" s="17">
        <f t="shared" si="49"/>
        <v>-1</v>
      </c>
      <c r="Z88" s="2758" t="str">
        <f t="shared" si="65"/>
        <v xml:space="preserve"> ?</v>
      </c>
      <c r="AA88" s="28">
        <f>'6兵庫県CI先行個別指標'!O436</f>
        <v>10884</v>
      </c>
      <c r="AB88" s="2738">
        <f t="shared" si="50"/>
        <v>10793.666666666666</v>
      </c>
      <c r="AC88" s="2738">
        <f t="shared" si="51"/>
        <v>68</v>
      </c>
      <c r="AD88" s="17">
        <f t="shared" si="52"/>
        <v>1</v>
      </c>
      <c r="AE88" s="17">
        <f t="shared" si="53"/>
        <v>3</v>
      </c>
      <c r="AF88" s="2758" t="str">
        <f t="shared" si="66"/>
        <v xml:space="preserve">改善 </v>
      </c>
      <c r="AG88" s="28">
        <f>'6兵庫県CI先行個別指標'!P436</f>
        <v>47</v>
      </c>
      <c r="AH88" s="2738">
        <f t="shared" si="54"/>
        <v>41</v>
      </c>
      <c r="AI88" s="2750">
        <f t="shared" si="67"/>
        <v>-1</v>
      </c>
      <c r="AJ88" s="17">
        <f t="shared" si="55"/>
        <v>-1</v>
      </c>
      <c r="AK88" s="17">
        <f t="shared" si="56"/>
        <v>1</v>
      </c>
      <c r="AL88" s="2758" t="str">
        <f t="shared" si="68"/>
        <v xml:space="preserve"> ?</v>
      </c>
      <c r="AM88" s="27">
        <f>'6兵庫県CI先行個別指標'!Q436</f>
        <v>104.1</v>
      </c>
      <c r="AN88" s="2738">
        <f t="shared" si="57"/>
        <v>103.76666666666665</v>
      </c>
      <c r="AO88" s="2738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70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738">
        <f t="shared" si="35"/>
        <v>98.233333333333334</v>
      </c>
      <c r="E89" s="2738">
        <f t="shared" si="36"/>
        <v>-0.69999999999998863</v>
      </c>
      <c r="F89" s="17">
        <f t="shared" si="37"/>
        <v>-1</v>
      </c>
      <c r="G89" s="17">
        <f t="shared" si="38"/>
        <v>-1</v>
      </c>
      <c r="H89" s="2758" t="str">
        <f t="shared" si="61"/>
        <v xml:space="preserve"> ?</v>
      </c>
      <c r="I89" s="27">
        <f>'6兵庫県CI先行個別指標'!L437</f>
        <v>136.4</v>
      </c>
      <c r="J89" s="2738">
        <f t="shared" si="39"/>
        <v>127.06666666666668</v>
      </c>
      <c r="K89" s="2750">
        <f t="shared" si="62"/>
        <v>-5.0666666666666771</v>
      </c>
      <c r="L89" s="17">
        <f t="shared" si="40"/>
        <v>-1</v>
      </c>
      <c r="M89" s="17">
        <f t="shared" si="41"/>
        <v>-3</v>
      </c>
      <c r="N89" s="2758" t="str">
        <f t="shared" si="63"/>
        <v xml:space="preserve">悪化 </v>
      </c>
      <c r="O89" s="27">
        <f>'6兵庫県CI先行個別指標'!M437</f>
        <v>2233</v>
      </c>
      <c r="P89" s="2738">
        <f t="shared" si="42"/>
        <v>2650</v>
      </c>
      <c r="Q89" s="2738">
        <f t="shared" si="43"/>
        <v>180.33333333333348</v>
      </c>
      <c r="R89" s="17">
        <f t="shared" si="44"/>
        <v>1</v>
      </c>
      <c r="S89" s="17">
        <f t="shared" si="45"/>
        <v>1</v>
      </c>
      <c r="T89" s="2758" t="str">
        <f t="shared" si="64"/>
        <v xml:space="preserve"> ?</v>
      </c>
      <c r="U89" s="28">
        <f>'6兵庫県CI先行個別指標'!N437</f>
        <v>14938</v>
      </c>
      <c r="V89" s="2739">
        <f t="shared" si="46"/>
        <v>15022</v>
      </c>
      <c r="W89" s="2740">
        <f t="shared" si="47"/>
        <v>-83.66666666666606</v>
      </c>
      <c r="X89" s="17">
        <f t="shared" si="48"/>
        <v>-1</v>
      </c>
      <c r="Y89" s="17">
        <f t="shared" si="49"/>
        <v>-1</v>
      </c>
      <c r="Z89" s="2758" t="str">
        <f t="shared" si="65"/>
        <v xml:space="preserve"> ?</v>
      </c>
      <c r="AA89" s="28">
        <f>'6兵庫県CI先行個別指標'!O437</f>
        <v>10629</v>
      </c>
      <c r="AB89" s="2738">
        <f t="shared" si="50"/>
        <v>10754</v>
      </c>
      <c r="AC89" s="2738">
        <f t="shared" si="51"/>
        <v>-39.66666666666606</v>
      </c>
      <c r="AD89" s="17">
        <f t="shared" si="52"/>
        <v>-1</v>
      </c>
      <c r="AE89" s="17">
        <f t="shared" si="53"/>
        <v>1</v>
      </c>
      <c r="AF89" s="2758" t="str">
        <f t="shared" si="66"/>
        <v xml:space="preserve"> ?</v>
      </c>
      <c r="AG89" s="28">
        <f>'6兵庫県CI先行個別指標'!P437</f>
        <v>44</v>
      </c>
      <c r="AH89" s="2738">
        <f t="shared" si="54"/>
        <v>41.333333333333336</v>
      </c>
      <c r="AI89" s="2750">
        <f t="shared" si="67"/>
        <v>-0.3333333333333357</v>
      </c>
      <c r="AJ89" s="17">
        <f t="shared" si="55"/>
        <v>-1</v>
      </c>
      <c r="AK89" s="17">
        <f t="shared" si="56"/>
        <v>-1</v>
      </c>
      <c r="AL89" s="2758" t="str">
        <f t="shared" si="68"/>
        <v xml:space="preserve"> ?</v>
      </c>
      <c r="AM89" s="27">
        <f>'6兵庫県CI先行個別指標'!Q437</f>
        <v>103</v>
      </c>
      <c r="AN89" s="2738">
        <f t="shared" si="57"/>
        <v>103.7</v>
      </c>
      <c r="AO89" s="2738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70" t="str">
        <f t="shared" si="69"/>
        <v xml:space="preserve">悪化 </v>
      </c>
    </row>
    <row r="90" spans="1:44">
      <c r="A90" s="778"/>
      <c r="B90" s="1388" t="s">
        <v>14</v>
      </c>
      <c r="C90" s="29">
        <f>'6兵庫県CI先行個別指標'!K438</f>
        <v>97</v>
      </c>
      <c r="D90" s="2741">
        <f t="shared" si="35"/>
        <v>97.366666666666674</v>
      </c>
      <c r="E90" s="2741">
        <f t="shared" si="36"/>
        <v>-0.86666666666666003</v>
      </c>
      <c r="F90" s="402">
        <f t="shared" si="37"/>
        <v>-1</v>
      </c>
      <c r="G90" s="402">
        <f t="shared" si="38"/>
        <v>-3</v>
      </c>
      <c r="H90" s="2759" t="str">
        <f t="shared" si="61"/>
        <v xml:space="preserve">悪化 </v>
      </c>
      <c r="I90" s="29">
        <f>'6兵庫県CI先行個別指標'!L438</f>
        <v>108.9</v>
      </c>
      <c r="J90" s="2741">
        <f t="shared" si="39"/>
        <v>123.03333333333335</v>
      </c>
      <c r="K90" s="2751">
        <f t="shared" si="62"/>
        <v>4.0333333333333314</v>
      </c>
      <c r="L90" s="402">
        <f t="shared" si="40"/>
        <v>1</v>
      </c>
      <c r="M90" s="402">
        <f t="shared" si="41"/>
        <v>-1</v>
      </c>
      <c r="N90" s="2759" t="str">
        <f t="shared" si="63"/>
        <v xml:space="preserve"> ?</v>
      </c>
      <c r="O90" s="29">
        <f>'6兵庫県CI先行個別指標'!M438</f>
        <v>2015</v>
      </c>
      <c r="P90" s="2741">
        <f t="shared" si="42"/>
        <v>2048</v>
      </c>
      <c r="Q90" s="2741">
        <f t="shared" si="43"/>
        <v>-602</v>
      </c>
      <c r="R90" s="402">
        <f t="shared" si="44"/>
        <v>-1</v>
      </c>
      <c r="S90" s="402">
        <f t="shared" si="45"/>
        <v>-1</v>
      </c>
      <c r="T90" s="2759" t="str">
        <f t="shared" si="64"/>
        <v xml:space="preserve"> ?</v>
      </c>
      <c r="U90" s="30">
        <f>'6兵庫県CI先行個別指標'!N438</f>
        <v>14981</v>
      </c>
      <c r="V90" s="2742">
        <f t="shared" si="46"/>
        <v>14974.333333333334</v>
      </c>
      <c r="W90" s="2743">
        <f t="shared" si="47"/>
        <v>-47.66666666666606</v>
      </c>
      <c r="X90" s="402">
        <f t="shared" si="48"/>
        <v>-1</v>
      </c>
      <c r="Y90" s="402">
        <f t="shared" si="49"/>
        <v>-3</v>
      </c>
      <c r="Z90" s="2759" t="str">
        <f t="shared" si="65"/>
        <v xml:space="preserve">悪化 </v>
      </c>
      <c r="AA90" s="30">
        <f>'6兵庫県CI先行個別指標'!O438</f>
        <v>9694</v>
      </c>
      <c r="AB90" s="2741">
        <f t="shared" si="50"/>
        <v>10402.333333333334</v>
      </c>
      <c r="AC90" s="2741">
        <f t="shared" si="51"/>
        <v>-351.66666666666606</v>
      </c>
      <c r="AD90" s="402">
        <f t="shared" si="52"/>
        <v>-1</v>
      </c>
      <c r="AE90" s="402">
        <f t="shared" si="53"/>
        <v>-1</v>
      </c>
      <c r="AF90" s="2759" t="str">
        <f t="shared" si="66"/>
        <v xml:space="preserve"> ?</v>
      </c>
      <c r="AG90" s="30">
        <f>'6兵庫県CI先行個別指標'!P438</f>
        <v>46</v>
      </c>
      <c r="AH90" s="2741">
        <f t="shared" si="54"/>
        <v>45.666666666666664</v>
      </c>
      <c r="AI90" s="2751">
        <f t="shared" si="67"/>
        <v>-4.3333333333333286</v>
      </c>
      <c r="AJ90" s="402">
        <f t="shared" si="55"/>
        <v>-1</v>
      </c>
      <c r="AK90" s="402">
        <f t="shared" si="56"/>
        <v>-3</v>
      </c>
      <c r="AL90" s="2759" t="str">
        <f t="shared" si="68"/>
        <v xml:space="preserve">悪化 </v>
      </c>
      <c r="AM90" s="29">
        <f>'6兵庫県CI先行個別指標'!Q438</f>
        <v>104.4</v>
      </c>
      <c r="AN90" s="2741">
        <f t="shared" si="57"/>
        <v>103.83333333333333</v>
      </c>
      <c r="AO90" s="2741">
        <f t="shared" si="58"/>
        <v>0.13333333333332575</v>
      </c>
      <c r="AP90" s="402">
        <f t="shared" si="59"/>
        <v>1</v>
      </c>
      <c r="AQ90" s="402">
        <f t="shared" si="60"/>
        <v>-1</v>
      </c>
      <c r="AR90" s="2754" t="str">
        <f t="shared" si="69"/>
        <v xml:space="preserve"> ?</v>
      </c>
    </row>
    <row r="91" spans="1:44">
      <c r="A91" s="764" t="s">
        <v>1466</v>
      </c>
      <c r="B91" s="564" t="s">
        <v>3</v>
      </c>
      <c r="C91" s="27">
        <f>'6兵庫県CI先行個別指標'!K439</f>
        <v>100.7</v>
      </c>
      <c r="D91" s="2738">
        <f t="shared" si="35"/>
        <v>97.966666666666654</v>
      </c>
      <c r="E91" s="2738">
        <f t="shared" si="36"/>
        <v>0.5999999999999801</v>
      </c>
      <c r="F91" s="17">
        <f t="shared" si="37"/>
        <v>1</v>
      </c>
      <c r="G91" s="17">
        <f t="shared" si="38"/>
        <v>-1</v>
      </c>
      <c r="H91" s="2758" t="str">
        <f t="shared" si="61"/>
        <v xml:space="preserve"> ?</v>
      </c>
      <c r="I91" s="27">
        <f>'6兵庫県CI先行個別指標'!L439</f>
        <v>109.5</v>
      </c>
      <c r="J91" s="2738">
        <f t="shared" si="39"/>
        <v>118.26666666666667</v>
      </c>
      <c r="K91" s="2750">
        <f t="shared" si="62"/>
        <v>4.7666666666666799</v>
      </c>
      <c r="L91" s="17">
        <f t="shared" si="40"/>
        <v>1</v>
      </c>
      <c r="M91" s="17">
        <f t="shared" si="41"/>
        <v>1</v>
      </c>
      <c r="N91" s="2758" t="str">
        <f t="shared" si="63"/>
        <v xml:space="preserve"> ?</v>
      </c>
      <c r="O91" s="27">
        <f>'6兵庫県CI先行個別指標'!M439</f>
        <v>2669</v>
      </c>
      <c r="P91" s="2738">
        <f t="shared" si="42"/>
        <v>2305.6666666666665</v>
      </c>
      <c r="Q91" s="2738">
        <f t="shared" si="43"/>
        <v>257.66666666666652</v>
      </c>
      <c r="R91" s="17">
        <f t="shared" si="44"/>
        <v>1</v>
      </c>
      <c r="S91" s="17">
        <f t="shared" si="45"/>
        <v>1</v>
      </c>
      <c r="T91" s="2758" t="str">
        <f t="shared" si="64"/>
        <v xml:space="preserve"> ?</v>
      </c>
      <c r="U91" s="28">
        <f>'6兵庫県CI先行個別指標'!N439</f>
        <v>15200</v>
      </c>
      <c r="V91" s="2739">
        <f t="shared" si="46"/>
        <v>15039.666666666666</v>
      </c>
      <c r="W91" s="2740">
        <f t="shared" si="47"/>
        <v>65.333333333332121</v>
      </c>
      <c r="X91" s="17">
        <f t="shared" si="48"/>
        <v>1</v>
      </c>
      <c r="Y91" s="17">
        <f t="shared" si="49"/>
        <v>-1</v>
      </c>
      <c r="Z91" s="2758" t="str">
        <f t="shared" si="65"/>
        <v xml:space="preserve"> ?</v>
      </c>
      <c r="AA91" s="28">
        <f>'6兵庫県CI先行個別指標'!O439</f>
        <v>10532</v>
      </c>
      <c r="AB91" s="2738">
        <f t="shared" si="50"/>
        <v>10285</v>
      </c>
      <c r="AC91" s="2738">
        <f t="shared" si="51"/>
        <v>-117.33333333333394</v>
      </c>
      <c r="AD91" s="17">
        <f t="shared" si="52"/>
        <v>-1</v>
      </c>
      <c r="AE91" s="17">
        <f t="shared" si="53"/>
        <v>-3</v>
      </c>
      <c r="AF91" s="2758" t="str">
        <f t="shared" si="66"/>
        <v xml:space="preserve">悪化 </v>
      </c>
      <c r="AG91" s="28">
        <f>'6兵庫県CI先行個別指標'!P439</f>
        <v>58</v>
      </c>
      <c r="AH91" s="2738">
        <f t="shared" si="54"/>
        <v>49.333333333333336</v>
      </c>
      <c r="AI91" s="2750">
        <f t="shared" si="67"/>
        <v>-3.6666666666666714</v>
      </c>
      <c r="AJ91" s="17">
        <f t="shared" si="55"/>
        <v>-1</v>
      </c>
      <c r="AK91" s="17">
        <f t="shared" si="56"/>
        <v>-3</v>
      </c>
      <c r="AL91" s="2758" t="str">
        <f t="shared" si="68"/>
        <v xml:space="preserve">悪化 </v>
      </c>
      <c r="AM91" s="27">
        <f>'6兵庫県CI先行個別指標'!Q439</f>
        <v>103.7</v>
      </c>
      <c r="AN91" s="2738">
        <f t="shared" si="57"/>
        <v>103.7</v>
      </c>
      <c r="AO91" s="2738">
        <f t="shared" si="58"/>
        <v>-0.13333333333332575</v>
      </c>
      <c r="AP91" s="17">
        <f t="shared" si="59"/>
        <v>-1</v>
      </c>
      <c r="AQ91" s="17">
        <f t="shared" si="60"/>
        <v>-1</v>
      </c>
      <c r="AR91" s="2570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738">
        <f t="shared" si="35"/>
        <v>98</v>
      </c>
      <c r="E92" s="2738">
        <f t="shared" si="36"/>
        <v>3.3333333333345649E-2</v>
      </c>
      <c r="F92" s="17">
        <f t="shared" si="37"/>
        <v>1</v>
      </c>
      <c r="G92" s="17">
        <f t="shared" si="38"/>
        <v>1</v>
      </c>
      <c r="H92" s="2758" t="str">
        <f t="shared" si="61"/>
        <v xml:space="preserve"> ?</v>
      </c>
      <c r="I92" s="27">
        <f>'6兵庫県CI先行個別指標'!L440</f>
        <v>103.8</v>
      </c>
      <c r="J92" s="2738">
        <f t="shared" si="39"/>
        <v>107.39999999999999</v>
      </c>
      <c r="K92" s="2750">
        <f t="shared" si="62"/>
        <v>10.866666666666674</v>
      </c>
      <c r="L92" s="17">
        <f t="shared" si="40"/>
        <v>1</v>
      </c>
      <c r="M92" s="17">
        <f t="shared" si="41"/>
        <v>3</v>
      </c>
      <c r="N92" s="2758" t="str">
        <f t="shared" si="63"/>
        <v xml:space="preserve">改善 </v>
      </c>
      <c r="O92" s="27">
        <f>'6兵庫県CI先行個別指標'!M440</f>
        <v>2632</v>
      </c>
      <c r="P92" s="2738">
        <f t="shared" si="42"/>
        <v>2438.6666666666665</v>
      </c>
      <c r="Q92" s="2738">
        <f t="shared" si="43"/>
        <v>133</v>
      </c>
      <c r="R92" s="17">
        <f t="shared" si="44"/>
        <v>1</v>
      </c>
      <c r="S92" s="17">
        <f t="shared" si="45"/>
        <v>1</v>
      </c>
      <c r="T92" s="2758" t="str">
        <f t="shared" si="64"/>
        <v xml:space="preserve"> ?</v>
      </c>
      <c r="U92" s="28">
        <f>'6兵庫県CI先行個別指標'!N440</f>
        <v>14963</v>
      </c>
      <c r="V92" s="2739">
        <f t="shared" si="46"/>
        <v>15048</v>
      </c>
      <c r="W92" s="2740">
        <f t="shared" si="47"/>
        <v>8.3333333333339397</v>
      </c>
      <c r="X92" s="17">
        <f t="shared" si="48"/>
        <v>1</v>
      </c>
      <c r="Y92" s="17">
        <f t="shared" si="49"/>
        <v>1</v>
      </c>
      <c r="Z92" s="2758" t="str">
        <f t="shared" si="65"/>
        <v xml:space="preserve"> ?</v>
      </c>
      <c r="AA92" s="28">
        <f>'6兵庫県CI先行個別指標'!O440</f>
        <v>11174</v>
      </c>
      <c r="AB92" s="2738">
        <f t="shared" si="50"/>
        <v>10466.666666666666</v>
      </c>
      <c r="AC92" s="2738">
        <f t="shared" si="51"/>
        <v>181.66666666666606</v>
      </c>
      <c r="AD92" s="17">
        <f t="shared" si="52"/>
        <v>1</v>
      </c>
      <c r="AE92" s="17">
        <f t="shared" si="53"/>
        <v>-1</v>
      </c>
      <c r="AF92" s="2758" t="str">
        <f t="shared" si="66"/>
        <v xml:space="preserve"> ?</v>
      </c>
      <c r="AG92" s="28">
        <f>'6兵庫県CI先行個別指標'!P440</f>
        <v>60</v>
      </c>
      <c r="AH92" s="2738">
        <f t="shared" si="54"/>
        <v>54.666666666666664</v>
      </c>
      <c r="AI92" s="2750">
        <f t="shared" si="67"/>
        <v>-5.3333333333333286</v>
      </c>
      <c r="AJ92" s="17">
        <f t="shared" si="55"/>
        <v>-1</v>
      </c>
      <c r="AK92" s="17">
        <f t="shared" si="56"/>
        <v>-3</v>
      </c>
      <c r="AL92" s="2758" t="str">
        <f t="shared" si="68"/>
        <v xml:space="preserve">悪化 </v>
      </c>
      <c r="AM92" s="27">
        <f>'6兵庫県CI先行個別指標'!Q440</f>
        <v>103.2</v>
      </c>
      <c r="AN92" s="2738">
        <f t="shared" si="57"/>
        <v>103.76666666666667</v>
      </c>
      <c r="AO92" s="2738">
        <f t="shared" si="58"/>
        <v>6.6666666666662877E-2</v>
      </c>
      <c r="AP92" s="17">
        <f t="shared" si="59"/>
        <v>1</v>
      </c>
      <c r="AQ92" s="17">
        <f t="shared" si="60"/>
        <v>1</v>
      </c>
      <c r="AR92" s="2570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738">
        <f t="shared" si="35"/>
        <v>97.2</v>
      </c>
      <c r="E93" s="2738">
        <f t="shared" si="36"/>
        <v>-0.79999999999999716</v>
      </c>
      <c r="F93" s="17">
        <f t="shared" si="37"/>
        <v>-1</v>
      </c>
      <c r="G93" s="17">
        <f t="shared" si="38"/>
        <v>1</v>
      </c>
      <c r="H93" s="2758" t="str">
        <f t="shared" si="61"/>
        <v xml:space="preserve"> ?</v>
      </c>
      <c r="I93" s="27">
        <f>'6兵庫県CI先行個別指標'!L441</f>
        <v>111.1</v>
      </c>
      <c r="J93" s="2738">
        <f t="shared" si="39"/>
        <v>108.13333333333333</v>
      </c>
      <c r="K93" s="2750">
        <f t="shared" si="62"/>
        <v>-0.73333333333333428</v>
      </c>
      <c r="L93" s="17">
        <f t="shared" si="40"/>
        <v>-1</v>
      </c>
      <c r="M93" s="17">
        <f t="shared" si="41"/>
        <v>1</v>
      </c>
      <c r="N93" s="2758" t="str">
        <f t="shared" si="63"/>
        <v xml:space="preserve"> ?</v>
      </c>
      <c r="O93" s="27">
        <f>'6兵庫県CI先行個別指標'!M441</f>
        <v>2839</v>
      </c>
      <c r="P93" s="2738">
        <f t="shared" si="42"/>
        <v>2713.3333333333335</v>
      </c>
      <c r="Q93" s="2738">
        <f t="shared" si="43"/>
        <v>274.66666666666697</v>
      </c>
      <c r="R93" s="17">
        <f t="shared" si="44"/>
        <v>1</v>
      </c>
      <c r="S93" s="17">
        <f t="shared" si="45"/>
        <v>3</v>
      </c>
      <c r="T93" s="2758" t="str">
        <f t="shared" si="64"/>
        <v xml:space="preserve">改善 </v>
      </c>
      <c r="U93" s="28">
        <f>'6兵庫県CI先行個別指標'!N441</f>
        <v>15046</v>
      </c>
      <c r="V93" s="2739">
        <f t="shared" si="46"/>
        <v>15069.666666666666</v>
      </c>
      <c r="W93" s="2740">
        <f t="shared" si="47"/>
        <v>21.66666666666606</v>
      </c>
      <c r="X93" s="17">
        <f t="shared" si="48"/>
        <v>1</v>
      </c>
      <c r="Y93" s="17">
        <f t="shared" si="49"/>
        <v>3</v>
      </c>
      <c r="Z93" s="2758" t="str">
        <f t="shared" si="65"/>
        <v xml:space="preserve">改善 </v>
      </c>
      <c r="AA93" s="28">
        <f>'6兵庫県CI先行個別指標'!O441</f>
        <v>10096</v>
      </c>
      <c r="AB93" s="2738">
        <f t="shared" si="50"/>
        <v>10600.666666666666</v>
      </c>
      <c r="AC93" s="2738">
        <f t="shared" si="51"/>
        <v>134</v>
      </c>
      <c r="AD93" s="17">
        <f t="shared" si="52"/>
        <v>1</v>
      </c>
      <c r="AE93" s="17">
        <f t="shared" si="53"/>
        <v>1</v>
      </c>
      <c r="AF93" s="2758" t="str">
        <f t="shared" si="66"/>
        <v xml:space="preserve"> ?</v>
      </c>
      <c r="AG93" s="28">
        <f>'6兵庫県CI先行個別指標'!P441</f>
        <v>48</v>
      </c>
      <c r="AH93" s="2738">
        <f t="shared" si="54"/>
        <v>55.333333333333336</v>
      </c>
      <c r="AI93" s="2750">
        <f t="shared" si="67"/>
        <v>-0.6666666666666714</v>
      </c>
      <c r="AJ93" s="17">
        <f t="shared" si="55"/>
        <v>-1</v>
      </c>
      <c r="AK93" s="17">
        <f t="shared" si="56"/>
        <v>-3</v>
      </c>
      <c r="AL93" s="2758" t="str">
        <f t="shared" si="68"/>
        <v xml:space="preserve">悪化 </v>
      </c>
      <c r="AM93" s="27">
        <f>'6兵庫県CI先行個別指標'!Q441</f>
        <v>102.1</v>
      </c>
      <c r="AN93" s="2738">
        <f t="shared" si="57"/>
        <v>103</v>
      </c>
      <c r="AO93" s="2738">
        <f t="shared" si="58"/>
        <v>-0.76666666666666572</v>
      </c>
      <c r="AP93" s="17">
        <f t="shared" si="59"/>
        <v>-1</v>
      </c>
      <c r="AQ93" s="17">
        <f t="shared" si="60"/>
        <v>-1</v>
      </c>
      <c r="AR93" s="2570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738">
        <f t="shared" si="35"/>
        <v>95.466666666666654</v>
      </c>
      <c r="E94" s="2738">
        <f t="shared" si="36"/>
        <v>-1.7333333333333485</v>
      </c>
      <c r="F94" s="17">
        <f t="shared" si="37"/>
        <v>-1</v>
      </c>
      <c r="G94" s="17">
        <f t="shared" si="38"/>
        <v>-1</v>
      </c>
      <c r="H94" s="2758" t="str">
        <f t="shared" si="61"/>
        <v xml:space="preserve"> ?</v>
      </c>
      <c r="I94" s="27">
        <f>'6兵庫県CI先行個別指標'!L442</f>
        <v>110</v>
      </c>
      <c r="J94" s="2738">
        <f t="shared" si="39"/>
        <v>108.3</v>
      </c>
      <c r="K94" s="2750">
        <f t="shared" si="62"/>
        <v>-0.1666666666666714</v>
      </c>
      <c r="L94" s="17">
        <f t="shared" si="40"/>
        <v>-1</v>
      </c>
      <c r="M94" s="17">
        <f t="shared" si="41"/>
        <v>-1</v>
      </c>
      <c r="N94" s="2758" t="str">
        <f t="shared" si="63"/>
        <v xml:space="preserve"> ?</v>
      </c>
      <c r="O94" s="27">
        <f>'6兵庫県CI先行個別指標'!M442</f>
        <v>1857</v>
      </c>
      <c r="P94" s="2738">
        <f t="shared" si="42"/>
        <v>2442.6666666666665</v>
      </c>
      <c r="Q94" s="2738">
        <f t="shared" si="43"/>
        <v>-270.66666666666697</v>
      </c>
      <c r="R94" s="17">
        <f t="shared" si="44"/>
        <v>-1</v>
      </c>
      <c r="S94" s="17">
        <f t="shared" si="45"/>
        <v>1</v>
      </c>
      <c r="T94" s="2758" t="str">
        <f t="shared" si="64"/>
        <v xml:space="preserve"> ?</v>
      </c>
      <c r="U94" s="28">
        <f>'6兵庫県CI先行個別指標'!N442</f>
        <v>14917</v>
      </c>
      <c r="V94" s="2739">
        <f t="shared" si="46"/>
        <v>14975.333333333334</v>
      </c>
      <c r="W94" s="2740">
        <f t="shared" si="47"/>
        <v>-94.333333333332121</v>
      </c>
      <c r="X94" s="17">
        <f t="shared" si="48"/>
        <v>-1</v>
      </c>
      <c r="Y94" s="17">
        <f t="shared" si="49"/>
        <v>1</v>
      </c>
      <c r="Z94" s="2758" t="str">
        <f t="shared" si="65"/>
        <v xml:space="preserve"> ?</v>
      </c>
      <c r="AA94" s="28">
        <f>'6兵庫県CI先行個別指標'!O442</f>
        <v>11331</v>
      </c>
      <c r="AB94" s="2738">
        <f t="shared" si="50"/>
        <v>10867</v>
      </c>
      <c r="AC94" s="2738">
        <f t="shared" si="51"/>
        <v>266.33333333333394</v>
      </c>
      <c r="AD94" s="17">
        <f t="shared" si="52"/>
        <v>1</v>
      </c>
      <c r="AE94" s="17">
        <f t="shared" si="53"/>
        <v>3</v>
      </c>
      <c r="AF94" s="2758" t="str">
        <f t="shared" si="66"/>
        <v xml:space="preserve">改善 </v>
      </c>
      <c r="AG94" s="28">
        <f>'6兵庫県CI先行個別指標'!P442</f>
        <v>82</v>
      </c>
      <c r="AH94" s="2738">
        <f t="shared" si="54"/>
        <v>63.333333333333336</v>
      </c>
      <c r="AI94" s="2750">
        <f t="shared" si="67"/>
        <v>-8</v>
      </c>
      <c r="AJ94" s="17">
        <f t="shared" si="55"/>
        <v>-1</v>
      </c>
      <c r="AK94" s="17">
        <f t="shared" si="56"/>
        <v>-3</v>
      </c>
      <c r="AL94" s="2758" t="str">
        <f t="shared" si="68"/>
        <v xml:space="preserve">悪化 </v>
      </c>
      <c r="AM94" s="27">
        <f>'6兵庫県CI先行個別指標'!Q442</f>
        <v>97.2</v>
      </c>
      <c r="AN94" s="2738">
        <f t="shared" si="57"/>
        <v>100.83333333333333</v>
      </c>
      <c r="AO94" s="2738">
        <f t="shared" si="58"/>
        <v>-2.1666666666666714</v>
      </c>
      <c r="AP94" s="17">
        <f t="shared" si="59"/>
        <v>-1</v>
      </c>
      <c r="AQ94" s="17">
        <f t="shared" si="60"/>
        <v>-1</v>
      </c>
      <c r="AR94" s="2570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738">
        <f t="shared" si="35"/>
        <v>95.633333333333326</v>
      </c>
      <c r="E95" s="2738">
        <f t="shared" si="36"/>
        <v>0.1666666666666714</v>
      </c>
      <c r="F95" s="17">
        <f t="shared" si="37"/>
        <v>1</v>
      </c>
      <c r="G95" s="17">
        <f t="shared" si="38"/>
        <v>-1</v>
      </c>
      <c r="H95" s="2758" t="str">
        <f t="shared" si="61"/>
        <v xml:space="preserve"> ?</v>
      </c>
      <c r="I95" s="27">
        <f>'6兵庫県CI先行個別指標'!L443</f>
        <v>103.8</v>
      </c>
      <c r="J95" s="2738">
        <f t="shared" si="39"/>
        <v>108.3</v>
      </c>
      <c r="K95" s="2750">
        <f t="shared" si="62"/>
        <v>0</v>
      </c>
      <c r="L95" s="17">
        <f t="shared" si="40"/>
        <v>1</v>
      </c>
      <c r="M95" s="17">
        <f t="shared" si="41"/>
        <v>-1</v>
      </c>
      <c r="N95" s="2758" t="str">
        <f t="shared" si="63"/>
        <v xml:space="preserve"> ?</v>
      </c>
      <c r="O95" s="27">
        <f>'6兵庫県CI先行個別指標'!M443</f>
        <v>2093</v>
      </c>
      <c r="P95" s="2738">
        <f t="shared" si="42"/>
        <v>2263</v>
      </c>
      <c r="Q95" s="2738">
        <f t="shared" si="43"/>
        <v>-179.66666666666652</v>
      </c>
      <c r="R95" s="17">
        <f t="shared" si="44"/>
        <v>-1</v>
      </c>
      <c r="S95" s="17">
        <f t="shared" si="45"/>
        <v>-1</v>
      </c>
      <c r="T95" s="2758" t="str">
        <f t="shared" si="64"/>
        <v xml:space="preserve"> ?</v>
      </c>
      <c r="U95" s="28">
        <f>'6兵庫県CI先行個別指標'!N443</f>
        <v>15278</v>
      </c>
      <c r="V95" s="2739">
        <f t="shared" si="46"/>
        <v>15080.333333333334</v>
      </c>
      <c r="W95" s="2740">
        <f t="shared" si="47"/>
        <v>105</v>
      </c>
      <c r="X95" s="17">
        <f t="shared" si="48"/>
        <v>1</v>
      </c>
      <c r="Y95" s="17">
        <f t="shared" si="49"/>
        <v>1</v>
      </c>
      <c r="Z95" s="2758" t="str">
        <f t="shared" si="65"/>
        <v xml:space="preserve"> ?</v>
      </c>
      <c r="AA95" s="28">
        <f>'6兵庫県CI先行個別指標'!O443</f>
        <v>10355</v>
      </c>
      <c r="AB95" s="2738">
        <f t="shared" si="50"/>
        <v>10594</v>
      </c>
      <c r="AC95" s="2738">
        <f t="shared" si="51"/>
        <v>-273</v>
      </c>
      <c r="AD95" s="17">
        <f t="shared" si="52"/>
        <v>-1</v>
      </c>
      <c r="AE95" s="17">
        <f t="shared" si="53"/>
        <v>1</v>
      </c>
      <c r="AF95" s="2758" t="str">
        <f t="shared" si="66"/>
        <v xml:space="preserve"> ?</v>
      </c>
      <c r="AG95" s="28">
        <f>'6兵庫県CI先行個別指標'!P443</f>
        <v>58</v>
      </c>
      <c r="AH95" s="2738">
        <f t="shared" si="54"/>
        <v>62.666666666666664</v>
      </c>
      <c r="AI95" s="2750">
        <f t="shared" si="67"/>
        <v>0.6666666666666714</v>
      </c>
      <c r="AJ95" s="17">
        <f t="shared" si="55"/>
        <v>1</v>
      </c>
      <c r="AK95" s="17">
        <f t="shared" si="56"/>
        <v>-1</v>
      </c>
      <c r="AL95" s="2758" t="str">
        <f t="shared" si="68"/>
        <v xml:space="preserve"> ?</v>
      </c>
      <c r="AM95" s="27">
        <f>'6兵庫県CI先行個別指標'!Q443</f>
        <v>95.6</v>
      </c>
      <c r="AN95" s="2738">
        <f t="shared" si="57"/>
        <v>98.3</v>
      </c>
      <c r="AO95" s="2738">
        <f t="shared" si="58"/>
        <v>-2.5333333333333314</v>
      </c>
      <c r="AP95" s="17">
        <f t="shared" si="59"/>
        <v>-1</v>
      </c>
      <c r="AQ95" s="17">
        <f t="shared" si="60"/>
        <v>-3</v>
      </c>
      <c r="AR95" s="2570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738">
        <f t="shared" si="35"/>
        <v>97.066666666666677</v>
      </c>
      <c r="E96" s="2738">
        <f t="shared" si="36"/>
        <v>1.4333333333333513</v>
      </c>
      <c r="F96" s="17">
        <f t="shared" si="37"/>
        <v>1</v>
      </c>
      <c r="G96" s="17">
        <f t="shared" si="38"/>
        <v>1</v>
      </c>
      <c r="H96" s="2758" t="str">
        <f t="shared" si="61"/>
        <v xml:space="preserve"> ?</v>
      </c>
      <c r="I96" s="27">
        <f>'6兵庫県CI先行個別指標'!L444</f>
        <v>105.6</v>
      </c>
      <c r="J96" s="2738">
        <f t="shared" si="39"/>
        <v>106.46666666666665</v>
      </c>
      <c r="K96" s="2750">
        <f t="shared" si="62"/>
        <v>1.8333333333333428</v>
      </c>
      <c r="L96" s="17">
        <f t="shared" si="40"/>
        <v>1</v>
      </c>
      <c r="M96" s="17">
        <f t="shared" si="41"/>
        <v>1</v>
      </c>
      <c r="N96" s="2758" t="str">
        <f t="shared" si="63"/>
        <v xml:space="preserve"> ?</v>
      </c>
      <c r="O96" s="27">
        <f>'6兵庫県CI先行個別指標'!M444</f>
        <v>2265</v>
      </c>
      <c r="P96" s="2738">
        <f t="shared" si="42"/>
        <v>2071.6666666666665</v>
      </c>
      <c r="Q96" s="2738">
        <f t="shared" si="43"/>
        <v>-191.33333333333348</v>
      </c>
      <c r="R96" s="17">
        <f t="shared" si="44"/>
        <v>-1</v>
      </c>
      <c r="S96" s="17">
        <f t="shared" si="45"/>
        <v>-3</v>
      </c>
      <c r="T96" s="2758" t="str">
        <f t="shared" si="64"/>
        <v xml:space="preserve">悪化 </v>
      </c>
      <c r="U96" s="28">
        <f>'6兵庫県CI先行個別指標'!N444</f>
        <v>14601</v>
      </c>
      <c r="V96" s="2739">
        <f t="shared" si="46"/>
        <v>14932</v>
      </c>
      <c r="W96" s="2740">
        <f t="shared" si="47"/>
        <v>-148.33333333333394</v>
      </c>
      <c r="X96" s="17">
        <f t="shared" si="48"/>
        <v>-1</v>
      </c>
      <c r="Y96" s="17">
        <f t="shared" si="49"/>
        <v>-1</v>
      </c>
      <c r="Z96" s="2758" t="str">
        <f t="shared" si="65"/>
        <v xml:space="preserve"> ?</v>
      </c>
      <c r="AA96" s="28">
        <f>'6兵庫県CI先行個別指標'!O444</f>
        <v>10655</v>
      </c>
      <c r="AB96" s="2738">
        <f t="shared" si="50"/>
        <v>10780.333333333334</v>
      </c>
      <c r="AC96" s="2738">
        <f t="shared" si="51"/>
        <v>186.33333333333394</v>
      </c>
      <c r="AD96" s="17">
        <f t="shared" si="52"/>
        <v>1</v>
      </c>
      <c r="AE96" s="17">
        <f t="shared" si="53"/>
        <v>1</v>
      </c>
      <c r="AF96" s="2758" t="str">
        <f t="shared" si="66"/>
        <v xml:space="preserve"> ?</v>
      </c>
      <c r="AG96" s="28">
        <f>'6兵庫県CI先行個別指標'!P444</f>
        <v>53</v>
      </c>
      <c r="AH96" s="2738">
        <f t="shared" si="54"/>
        <v>64.333333333333329</v>
      </c>
      <c r="AI96" s="2750">
        <f t="shared" si="67"/>
        <v>-1.6666666666666643</v>
      </c>
      <c r="AJ96" s="17">
        <f t="shared" si="55"/>
        <v>-1</v>
      </c>
      <c r="AK96" s="17">
        <f t="shared" si="56"/>
        <v>-1</v>
      </c>
      <c r="AL96" s="2758" t="str">
        <f t="shared" si="68"/>
        <v xml:space="preserve"> ?</v>
      </c>
      <c r="AM96" s="27">
        <f>'6兵庫県CI先行個別指標'!Q444</f>
        <v>96.6</v>
      </c>
      <c r="AN96" s="2738">
        <f t="shared" si="57"/>
        <v>96.466666666666654</v>
      </c>
      <c r="AO96" s="2738">
        <f t="shared" si="58"/>
        <v>-1.8333333333333428</v>
      </c>
      <c r="AP96" s="17">
        <f t="shared" si="59"/>
        <v>-1</v>
      </c>
      <c r="AQ96" s="17">
        <f t="shared" si="60"/>
        <v>-3</v>
      </c>
      <c r="AR96" s="2570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738">
        <f t="shared" si="35"/>
        <v>97.766666666666652</v>
      </c>
      <c r="E97" s="2738">
        <f t="shared" si="36"/>
        <v>0.69999999999997442</v>
      </c>
      <c r="F97" s="17">
        <f t="shared" si="37"/>
        <v>1</v>
      </c>
      <c r="G97" s="17">
        <f t="shared" si="38"/>
        <v>3</v>
      </c>
      <c r="H97" s="2758" t="str">
        <f t="shared" si="61"/>
        <v xml:space="preserve">改善 </v>
      </c>
      <c r="I97" s="27">
        <f>'6兵庫県CI先行個別指標'!L445</f>
        <v>106</v>
      </c>
      <c r="J97" s="2738">
        <f t="shared" si="39"/>
        <v>105.13333333333333</v>
      </c>
      <c r="K97" s="2750">
        <f t="shared" si="62"/>
        <v>1.3333333333333286</v>
      </c>
      <c r="L97" s="17">
        <f t="shared" si="40"/>
        <v>1</v>
      </c>
      <c r="M97" s="17">
        <f t="shared" si="41"/>
        <v>3</v>
      </c>
      <c r="N97" s="2758" t="str">
        <f t="shared" si="63"/>
        <v xml:space="preserve">改善 </v>
      </c>
      <c r="O97" s="27">
        <f>'6兵庫県CI先行個別指標'!M445</f>
        <v>2049</v>
      </c>
      <c r="P97" s="2738">
        <f t="shared" si="42"/>
        <v>2135.6666666666665</v>
      </c>
      <c r="Q97" s="2738">
        <f t="shared" si="43"/>
        <v>64</v>
      </c>
      <c r="R97" s="17">
        <f t="shared" si="44"/>
        <v>1</v>
      </c>
      <c r="S97" s="17">
        <f t="shared" si="45"/>
        <v>-1</v>
      </c>
      <c r="T97" s="2758" t="str">
        <f t="shared" si="64"/>
        <v xml:space="preserve"> ?</v>
      </c>
      <c r="U97" s="28">
        <f>'6兵庫県CI先行個別指標'!N445</f>
        <v>14524</v>
      </c>
      <c r="V97" s="2739">
        <f t="shared" si="46"/>
        <v>14801</v>
      </c>
      <c r="W97" s="2740">
        <f t="shared" si="47"/>
        <v>-131</v>
      </c>
      <c r="X97" s="17">
        <f t="shared" si="48"/>
        <v>-1</v>
      </c>
      <c r="Y97" s="17">
        <f t="shared" si="49"/>
        <v>-1</v>
      </c>
      <c r="Z97" s="2758" t="str">
        <f t="shared" si="65"/>
        <v xml:space="preserve"> ?</v>
      </c>
      <c r="AA97" s="28">
        <f>'6兵庫県CI先行個別指標'!O445</f>
        <v>10240</v>
      </c>
      <c r="AB97" s="2738">
        <f t="shared" si="50"/>
        <v>10416.666666666666</v>
      </c>
      <c r="AC97" s="2738">
        <f t="shared" si="51"/>
        <v>-363.66666666666788</v>
      </c>
      <c r="AD97" s="17">
        <f t="shared" si="52"/>
        <v>-1</v>
      </c>
      <c r="AE97" s="17">
        <f t="shared" si="53"/>
        <v>-1</v>
      </c>
      <c r="AF97" s="2758" t="str">
        <f t="shared" si="66"/>
        <v xml:space="preserve"> ?</v>
      </c>
      <c r="AG97" s="28">
        <f>'6兵庫県CI先行個別指標'!P445</f>
        <v>42</v>
      </c>
      <c r="AH97" s="2738">
        <f t="shared" si="54"/>
        <v>51</v>
      </c>
      <c r="AI97" s="2750">
        <f t="shared" si="67"/>
        <v>13.333333333333329</v>
      </c>
      <c r="AJ97" s="17">
        <f t="shared" si="55"/>
        <v>1</v>
      </c>
      <c r="AK97" s="17">
        <f t="shared" si="56"/>
        <v>1</v>
      </c>
      <c r="AL97" s="2758" t="str">
        <f t="shared" si="68"/>
        <v xml:space="preserve"> ?</v>
      </c>
      <c r="AM97" s="27">
        <f>'6兵庫県CI先行個別指標'!Q445</f>
        <v>99</v>
      </c>
      <c r="AN97" s="2738">
        <f t="shared" si="57"/>
        <v>97.066666666666663</v>
      </c>
      <c r="AO97" s="2738">
        <f t="shared" si="58"/>
        <v>0.60000000000000853</v>
      </c>
      <c r="AP97" s="17">
        <f t="shared" si="59"/>
        <v>1</v>
      </c>
      <c r="AQ97" s="17">
        <f t="shared" si="60"/>
        <v>-1</v>
      </c>
      <c r="AR97" s="2570" t="str">
        <f t="shared" si="69"/>
        <v xml:space="preserve"> ?</v>
      </c>
    </row>
    <row r="98" spans="1:44">
      <c r="A98" s="764"/>
      <c r="B98" s="564" t="s">
        <v>10</v>
      </c>
      <c r="C98" s="27">
        <f>'6兵庫県CI先行個別指標'!K446</f>
        <v>94.3</v>
      </c>
      <c r="D98" s="2738">
        <f t="shared" ref="D98" si="70">AVERAGE(C96:C98)</f>
        <v>96.933333333333337</v>
      </c>
      <c r="E98" s="2738">
        <f t="shared" ref="E98" si="71">D98-D97</f>
        <v>-0.83333333333331439</v>
      </c>
      <c r="F98" s="17">
        <f t="shared" ref="F98" si="72">IF(E98&lt;0,-1,1)</f>
        <v>-1</v>
      </c>
      <c r="G98" s="17">
        <f t="shared" ref="G98" si="73">SUM(F96:F98)</f>
        <v>1</v>
      </c>
      <c r="H98" s="2758" t="str">
        <f t="shared" ref="H98" si="74">IF(G98=-3,"悪化 ",IF(G98=3,"改善 "," ?"))</f>
        <v xml:space="preserve"> ?</v>
      </c>
      <c r="I98" s="27">
        <f>'6兵庫県CI先行個別指標'!L446</f>
        <v>116</v>
      </c>
      <c r="J98" s="2738">
        <f t="shared" ref="J98" si="75">AVERAGE(I96:I98)</f>
        <v>109.2</v>
      </c>
      <c r="K98" s="2750">
        <f t="shared" ref="K98" si="76">(J98-J97)*-1</f>
        <v>-4.0666666666666771</v>
      </c>
      <c r="L98" s="17">
        <f t="shared" ref="L98" si="77">IF(K98&lt;0,-1,1)</f>
        <v>-1</v>
      </c>
      <c r="M98" s="17">
        <f t="shared" ref="M98" si="78">SUM(L96:L98)</f>
        <v>1</v>
      </c>
      <c r="N98" s="2758" t="str">
        <f t="shared" ref="N98" si="79">IF(M98=-3,"悪化 ",IF(M98=3,"改善 "," ?"))</f>
        <v xml:space="preserve"> ?</v>
      </c>
      <c r="O98" s="27">
        <f>'6兵庫県CI先行個別指標'!M446</f>
        <v>1856</v>
      </c>
      <c r="P98" s="2738">
        <f t="shared" ref="P98" si="80">AVERAGE(O96:O98)</f>
        <v>2056.6666666666665</v>
      </c>
      <c r="Q98" s="2738">
        <f t="shared" ref="Q98" si="81">P98-P97</f>
        <v>-79</v>
      </c>
      <c r="R98" s="17">
        <f t="shared" ref="R98" si="82">IF(Q98&lt;0,-1,1)</f>
        <v>-1</v>
      </c>
      <c r="S98" s="17">
        <f t="shared" ref="S98" si="83">SUM(R96:R98)</f>
        <v>-1</v>
      </c>
      <c r="T98" s="2758" t="str">
        <f t="shared" ref="T98" si="84">IF(S98=-3,"悪化 ",IF(S98=3,"改善 "," ?"))</f>
        <v xml:space="preserve"> ?</v>
      </c>
      <c r="U98" s="28">
        <f>'6兵庫県CI先行個別指標'!N446</f>
        <v>15011</v>
      </c>
      <c r="V98" s="2739">
        <f t="shared" ref="V98" si="85">AVERAGE(U96:U98)</f>
        <v>14712</v>
      </c>
      <c r="W98" s="2740">
        <f t="shared" ref="W98" si="86">V98-V97</f>
        <v>-89</v>
      </c>
      <c r="X98" s="17">
        <f t="shared" ref="X98" si="87">IF(W98&lt;0,-1,1)</f>
        <v>-1</v>
      </c>
      <c r="Y98" s="17">
        <f t="shared" ref="Y98" si="88">SUM(X96:X98)</f>
        <v>-3</v>
      </c>
      <c r="Z98" s="2758" t="str">
        <f t="shared" ref="Z98" si="89">IF(Y98=-3,"悪化 ",IF(Y98=3,"改善 "," ?"))</f>
        <v xml:space="preserve">悪化 </v>
      </c>
      <c r="AA98" s="28">
        <f>'6兵庫県CI先行個別指標'!O446</f>
        <v>9484</v>
      </c>
      <c r="AB98" s="2738">
        <f t="shared" ref="AB98" si="90">AVERAGE(AA96:AA98)</f>
        <v>10126.333333333334</v>
      </c>
      <c r="AC98" s="2738">
        <f t="shared" ref="AC98" si="91">AB98-AB97</f>
        <v>-290.33333333333212</v>
      </c>
      <c r="AD98" s="17">
        <f t="shared" ref="AD98" si="92">IF(AC98&lt;0,-1,1)</f>
        <v>-1</v>
      </c>
      <c r="AE98" s="17">
        <f t="shared" ref="AE98" si="93">SUM(AD96:AD98)</f>
        <v>-1</v>
      </c>
      <c r="AF98" s="2758" t="str">
        <f t="shared" ref="AF98" si="94">IF(AE98=-3,"悪化 ",IF(AE98=3,"改善 "," ?"))</f>
        <v xml:space="preserve"> ?</v>
      </c>
      <c r="AG98" s="28">
        <f>'6兵庫県CI先行個別指標'!P446</f>
        <v>44</v>
      </c>
      <c r="AH98" s="2738">
        <f t="shared" ref="AH98" si="95">AVERAGE(AG96:AG98)</f>
        <v>46.333333333333336</v>
      </c>
      <c r="AI98" s="2750">
        <f t="shared" ref="AI98" si="96">(AH98-AH97)*-1</f>
        <v>4.6666666666666643</v>
      </c>
      <c r="AJ98" s="17">
        <f t="shared" ref="AJ98" si="97">IF(AI98&lt;0,-1,1)</f>
        <v>1</v>
      </c>
      <c r="AK98" s="17">
        <f t="shared" ref="AK98" si="98">SUM(AJ96:AJ98)</f>
        <v>1</v>
      </c>
      <c r="AL98" s="2758" t="str">
        <f t="shared" ref="AL98" si="99">IF(AK98=-3,"悪化 ",IF(AK98=3,"改善 "," ?"))</f>
        <v xml:space="preserve"> ?</v>
      </c>
      <c r="AM98" s="27">
        <f>'6兵庫県CI先行個別指標'!Q446</f>
        <v>99.5</v>
      </c>
      <c r="AN98" s="2738">
        <f t="shared" ref="AN98" si="100">AVERAGE(AM96:AM98)</f>
        <v>98.366666666666674</v>
      </c>
      <c r="AO98" s="2738">
        <f t="shared" ref="AO98" si="101">AN98-AN97</f>
        <v>1.3000000000000114</v>
      </c>
      <c r="AP98" s="17">
        <f t="shared" ref="AP98" si="102">IF(AO98&lt;0,-1,1)</f>
        <v>1</v>
      </c>
      <c r="AQ98" s="17">
        <f t="shared" ref="AQ98" si="103">SUM(AP96:AP98)</f>
        <v>1</v>
      </c>
      <c r="AR98" s="2570" t="str">
        <f t="shared" ref="AR98" si="104">IF(AQ98=-3,"悪化 ",IF(AQ98=3,"改善 "," ?"))</f>
        <v xml:space="preserve"> ?</v>
      </c>
    </row>
    <row r="99" spans="1:44">
      <c r="A99" s="764"/>
      <c r="B99" s="564" t="s">
        <v>11</v>
      </c>
      <c r="C99" s="27">
        <f>'6兵庫県CI先行個別指標'!K447</f>
        <v>99.7</v>
      </c>
      <c r="D99" s="2738">
        <f t="shared" ref="D99" si="105">AVERAGE(C97:C99)</f>
        <v>97.199999999999989</v>
      </c>
      <c r="E99" s="2738">
        <f t="shared" ref="E99" si="106">D99-D98</f>
        <v>0.26666666666665151</v>
      </c>
      <c r="F99" s="17">
        <f t="shared" ref="F99" si="107">IF(E99&lt;0,-1,1)</f>
        <v>1</v>
      </c>
      <c r="G99" s="17">
        <f t="shared" ref="G99" si="108">SUM(F97:F99)</f>
        <v>1</v>
      </c>
      <c r="H99" s="2758" t="str">
        <f t="shared" ref="H99" si="109">IF(G99=-3,"悪化 ",IF(G99=3,"改善 "," ?"))</f>
        <v xml:space="preserve"> ?</v>
      </c>
      <c r="I99" s="27">
        <f>'6兵庫県CI先行個別指標'!L447</f>
        <v>105.5</v>
      </c>
      <c r="J99" s="2738">
        <f t="shared" ref="J99" si="110">AVERAGE(I97:I99)</f>
        <v>109.16666666666667</v>
      </c>
      <c r="K99" s="2750">
        <f t="shared" ref="K99" si="111">(J99-J98)*-1</f>
        <v>3.3333333333331439E-2</v>
      </c>
      <c r="L99" s="17">
        <f t="shared" ref="L99" si="112">IF(K99&lt;0,-1,1)</f>
        <v>1</v>
      </c>
      <c r="M99" s="17">
        <f t="shared" ref="M99" si="113">SUM(L97:L99)</f>
        <v>1</v>
      </c>
      <c r="N99" s="2758" t="str">
        <f t="shared" ref="N99" si="114">IF(M99=-3,"悪化 ",IF(M99=3,"改善 "," ?"))</f>
        <v xml:space="preserve"> ?</v>
      </c>
      <c r="O99" s="27">
        <f>'6兵庫県CI先行個別指標'!M447</f>
        <v>2264</v>
      </c>
      <c r="P99" s="2738">
        <f t="shared" ref="P99" si="115">AVERAGE(O97:O99)</f>
        <v>2056.3333333333335</v>
      </c>
      <c r="Q99" s="2738">
        <f t="shared" ref="Q99" si="116">P99-P98</f>
        <v>-0.33333333333303017</v>
      </c>
      <c r="R99" s="17">
        <f t="shared" ref="R99" si="117">IF(Q99&lt;0,-1,1)</f>
        <v>-1</v>
      </c>
      <c r="S99" s="17">
        <f t="shared" ref="S99" si="118">SUM(R97:R99)</f>
        <v>-1</v>
      </c>
      <c r="T99" s="2758" t="str">
        <f t="shared" ref="T99" si="119">IF(S99=-3,"悪化 ",IF(S99=3,"改善 "," ?"))</f>
        <v xml:space="preserve"> ?</v>
      </c>
      <c r="U99" s="28">
        <f>'6兵庫県CI先行個別指標'!N447</f>
        <v>14227</v>
      </c>
      <c r="V99" s="2739">
        <f t="shared" ref="V99" si="120">AVERAGE(U97:U99)</f>
        <v>14587.333333333334</v>
      </c>
      <c r="W99" s="2740">
        <f t="shared" ref="W99" si="121">V99-V98</f>
        <v>-124.66666666666606</v>
      </c>
      <c r="X99" s="17">
        <f t="shared" ref="X99" si="122">IF(W99&lt;0,-1,1)</f>
        <v>-1</v>
      </c>
      <c r="Y99" s="17">
        <f t="shared" ref="Y99" si="123">SUM(X97:X99)</f>
        <v>-3</v>
      </c>
      <c r="Z99" s="2758" t="str">
        <f t="shared" ref="Z99" si="124">IF(Y99=-3,"悪化 ",IF(Y99=3,"改善 "," ?"))</f>
        <v xml:space="preserve">悪化 </v>
      </c>
      <c r="AA99" s="28">
        <f>'6兵庫県CI先行個別指標'!O447</f>
        <v>9662</v>
      </c>
      <c r="AB99" s="2738">
        <f t="shared" ref="AB99" si="125">AVERAGE(AA97:AA99)</f>
        <v>9795.3333333333339</v>
      </c>
      <c r="AC99" s="2738">
        <f t="shared" ref="AC99" si="126">AB99-AB98</f>
        <v>-331</v>
      </c>
      <c r="AD99" s="17">
        <f t="shared" ref="AD99" si="127">IF(AC99&lt;0,-1,1)</f>
        <v>-1</v>
      </c>
      <c r="AE99" s="17">
        <f t="shared" ref="AE99" si="128">SUM(AD97:AD99)</f>
        <v>-3</v>
      </c>
      <c r="AF99" s="2758" t="str">
        <f t="shared" ref="AF99" si="129">IF(AE99=-3,"悪化 ",IF(AE99=3,"改善 "," ?"))</f>
        <v xml:space="preserve">悪化 </v>
      </c>
      <c r="AG99" s="28">
        <f>'6兵庫県CI先行個別指標'!P447</f>
        <v>42</v>
      </c>
      <c r="AH99" s="2738">
        <f t="shared" ref="AH99" si="130">AVERAGE(AG97:AG99)</f>
        <v>42.666666666666664</v>
      </c>
      <c r="AI99" s="2750">
        <f t="shared" ref="AI99" si="131">(AH99-AH98)*-1</f>
        <v>3.6666666666666714</v>
      </c>
      <c r="AJ99" s="17">
        <f t="shared" ref="AJ99" si="132">IF(AI99&lt;0,-1,1)</f>
        <v>1</v>
      </c>
      <c r="AK99" s="17">
        <f t="shared" ref="AK99" si="133">SUM(AJ97:AJ99)</f>
        <v>3</v>
      </c>
      <c r="AL99" s="2758" t="str">
        <f t="shared" ref="AL99" si="134">IF(AK99=-3,"悪化 ",IF(AK99=3,"改善 "," ?"))</f>
        <v xml:space="preserve">改善 </v>
      </c>
      <c r="AM99" s="27">
        <f>'6兵庫県CI先行個別指標'!Q447</f>
        <v>99.1</v>
      </c>
      <c r="AN99" s="2738">
        <f t="shared" ref="AN99" si="135">AVERAGE(AM97:AM99)</f>
        <v>99.2</v>
      </c>
      <c r="AO99" s="2738">
        <f t="shared" ref="AO99" si="136">AN99-AN98</f>
        <v>0.8333333333333286</v>
      </c>
      <c r="AP99" s="17">
        <f t="shared" ref="AP99" si="137">IF(AO99&lt;0,-1,1)</f>
        <v>1</v>
      </c>
      <c r="AQ99" s="17">
        <f t="shared" ref="AQ99" si="138">SUM(AP97:AP99)</f>
        <v>3</v>
      </c>
      <c r="AR99" s="2570" t="str">
        <f t="shared" ref="AR99" si="139">IF(AQ99=-3,"悪化 ",IF(AQ99=3,"改善 "," ?"))</f>
        <v xml:space="preserve">改善 </v>
      </c>
    </row>
    <row r="100" spans="1:44">
      <c r="A100" s="764"/>
      <c r="B100" s="564" t="s">
        <v>12</v>
      </c>
      <c r="C100" s="27">
        <f>'6兵庫県CI先行個別指標'!K448</f>
        <v>97.4</v>
      </c>
      <c r="D100" s="2738">
        <f t="shared" ref="D100" si="140">AVERAGE(C98:C100)</f>
        <v>97.133333333333326</v>
      </c>
      <c r="E100" s="2738">
        <f t="shared" ref="E100" si="141">D100-D99</f>
        <v>-6.6666666666662877E-2</v>
      </c>
      <c r="F100" s="17">
        <f t="shared" ref="F100" si="142">IF(E100&lt;0,-1,1)</f>
        <v>-1</v>
      </c>
      <c r="G100" s="17">
        <f t="shared" ref="G100" si="143">SUM(F98:F100)</f>
        <v>-1</v>
      </c>
      <c r="H100" s="2758" t="str">
        <f t="shared" ref="H100" si="144">IF(G100=-3,"悪化 ",IF(G100=3,"改善 "," ?"))</f>
        <v xml:space="preserve"> ?</v>
      </c>
      <c r="I100" s="27">
        <f>'6兵庫県CI先行個別指標'!L448</f>
        <v>108.1</v>
      </c>
      <c r="J100" s="2738">
        <f t="shared" ref="J100" si="145">AVERAGE(I98:I100)</f>
        <v>109.86666666666667</v>
      </c>
      <c r="K100" s="2750">
        <f t="shared" ref="K100" si="146">(J100-J99)*-1</f>
        <v>-0.70000000000000284</v>
      </c>
      <c r="L100" s="17">
        <f t="shared" ref="L100" si="147">IF(K100&lt;0,-1,1)</f>
        <v>-1</v>
      </c>
      <c r="M100" s="17">
        <f t="shared" ref="M100" si="148">SUM(L98:L100)</f>
        <v>-1</v>
      </c>
      <c r="N100" s="2758" t="str">
        <f t="shared" ref="N100" si="149">IF(M100=-3,"悪化 ",IF(M100=3,"改善 "," ?"))</f>
        <v xml:space="preserve"> ?</v>
      </c>
      <c r="O100" s="27">
        <f>'6兵庫県CI先行個別指標'!M448</f>
        <v>2343</v>
      </c>
      <c r="P100" s="2738">
        <f t="shared" ref="P100" si="150">AVERAGE(O98:O100)</f>
        <v>2154.3333333333335</v>
      </c>
      <c r="Q100" s="2738">
        <f t="shared" ref="Q100" si="151">P100-P99</f>
        <v>98</v>
      </c>
      <c r="R100" s="17">
        <f t="shared" ref="R100" si="152">IF(Q100&lt;0,-1,1)</f>
        <v>1</v>
      </c>
      <c r="S100" s="17">
        <f t="shared" ref="S100" si="153">SUM(R98:R100)</f>
        <v>-1</v>
      </c>
      <c r="T100" s="2758" t="str">
        <f t="shared" ref="T100" si="154">IF(S100=-3,"悪化 ",IF(S100=3,"改善 "," ?"))</f>
        <v xml:space="preserve"> ?</v>
      </c>
      <c r="U100" s="28">
        <f>'6兵庫県CI先行個別指標'!N448</f>
        <v>13715</v>
      </c>
      <c r="V100" s="2739">
        <f t="shared" ref="V100" si="155">AVERAGE(U98:U100)</f>
        <v>14317.666666666666</v>
      </c>
      <c r="W100" s="2740">
        <f t="shared" ref="W100" si="156">V100-V99</f>
        <v>-269.66666666666788</v>
      </c>
      <c r="X100" s="17">
        <f t="shared" ref="X100" si="157">IF(W100&lt;0,-1,1)</f>
        <v>-1</v>
      </c>
      <c r="Y100" s="17">
        <f t="shared" ref="Y100" si="158">SUM(X98:X100)</f>
        <v>-3</v>
      </c>
      <c r="Z100" s="2758" t="str">
        <f t="shared" ref="Z100" si="159">IF(Y100=-3,"悪化 ",IF(Y100=3,"改善 "," ?"))</f>
        <v xml:space="preserve">悪化 </v>
      </c>
      <c r="AA100" s="28">
        <f>'6兵庫県CI先行個別指標'!O448</f>
        <v>9787</v>
      </c>
      <c r="AB100" s="2738">
        <f t="shared" ref="AB100" si="160">AVERAGE(AA98:AA100)</f>
        <v>9644.3333333333339</v>
      </c>
      <c r="AC100" s="2738">
        <f t="shared" ref="AC100" si="161">AB100-AB99</f>
        <v>-151</v>
      </c>
      <c r="AD100" s="17">
        <f t="shared" ref="AD100" si="162">IF(AC100&lt;0,-1,1)</f>
        <v>-1</v>
      </c>
      <c r="AE100" s="17">
        <f t="shared" ref="AE100" si="163">SUM(AD98:AD100)</f>
        <v>-3</v>
      </c>
      <c r="AF100" s="2758" t="str">
        <f t="shared" ref="AF100" si="164">IF(AE100=-3,"悪化 ",IF(AE100=3,"改善 "," ?"))</f>
        <v xml:space="preserve">悪化 </v>
      </c>
      <c r="AG100" s="28">
        <f>'6兵庫県CI先行個別指標'!P448</f>
        <v>50</v>
      </c>
      <c r="AH100" s="2738">
        <f t="shared" ref="AH100" si="165">AVERAGE(AG98:AG100)</f>
        <v>45.333333333333336</v>
      </c>
      <c r="AI100" s="2750">
        <f t="shared" ref="AI100" si="166">(AH100-AH99)*-1</f>
        <v>-2.6666666666666714</v>
      </c>
      <c r="AJ100" s="17">
        <f t="shared" ref="AJ100" si="167">IF(AI100&lt;0,-1,1)</f>
        <v>-1</v>
      </c>
      <c r="AK100" s="17">
        <f t="shared" ref="AK100" si="168">SUM(AJ98:AJ100)</f>
        <v>1</v>
      </c>
      <c r="AL100" s="2758" t="str">
        <f t="shared" ref="AL100" si="169">IF(AK100=-3,"悪化 ",IF(AK100=3,"改善 "," ?"))</f>
        <v xml:space="preserve"> ?</v>
      </c>
      <c r="AM100" s="27">
        <f>'6兵庫県CI先行個別指標'!Q448</f>
        <v>100.7</v>
      </c>
      <c r="AN100" s="2738">
        <f t="shared" ref="AN100" si="170">AVERAGE(AM98:AM100)</f>
        <v>99.766666666666666</v>
      </c>
      <c r="AO100" s="2738">
        <f t="shared" ref="AO100" si="171">AN100-AN99</f>
        <v>0.56666666666666288</v>
      </c>
      <c r="AP100" s="17">
        <f t="shared" ref="AP100" si="172">IF(AO100&lt;0,-1,1)</f>
        <v>1</v>
      </c>
      <c r="AQ100" s="17">
        <f t="shared" ref="AQ100" si="173">SUM(AP98:AP100)</f>
        <v>3</v>
      </c>
      <c r="AR100" s="2570" t="str">
        <f t="shared" ref="AR100" si="174">IF(AQ100=-3,"悪化 ",IF(AQ100=3,"改善 "," ?"))</f>
        <v xml:space="preserve">改善 </v>
      </c>
    </row>
    <row r="101" spans="1:44">
      <c r="A101" s="764"/>
      <c r="B101" s="564" t="s">
        <v>13</v>
      </c>
      <c r="C101" s="27"/>
      <c r="D101" s="27"/>
      <c r="E101" s="27"/>
      <c r="F101" s="27"/>
      <c r="G101" s="27"/>
      <c r="H101" s="2760"/>
      <c r="I101" s="27"/>
      <c r="J101" s="27"/>
      <c r="K101" s="27"/>
      <c r="L101" s="27"/>
      <c r="M101" s="27"/>
      <c r="N101" s="2760"/>
      <c r="O101" s="28"/>
      <c r="P101" s="27"/>
      <c r="Q101" s="27"/>
      <c r="R101" s="27"/>
      <c r="S101" s="27"/>
      <c r="T101" s="2760"/>
      <c r="U101" s="28"/>
      <c r="V101" s="28"/>
      <c r="W101" s="2727"/>
      <c r="X101" s="28"/>
      <c r="Y101" s="28"/>
      <c r="Z101" s="2765"/>
      <c r="AA101" s="28"/>
      <c r="AB101" s="27"/>
      <c r="AC101" s="27"/>
      <c r="AD101" s="27"/>
      <c r="AE101" s="27"/>
      <c r="AF101" s="2760"/>
      <c r="AG101" s="28"/>
      <c r="AH101" s="27"/>
      <c r="AI101" s="27"/>
      <c r="AJ101" s="27"/>
      <c r="AK101" s="27"/>
      <c r="AL101" s="2760"/>
      <c r="AM101" s="27"/>
      <c r="AN101" s="27"/>
      <c r="AO101" s="27"/>
      <c r="AP101" s="27"/>
      <c r="AQ101" s="27"/>
      <c r="AR101" s="1678"/>
    </row>
    <row r="102" spans="1:44">
      <c r="A102" s="778"/>
      <c r="B102" s="1388" t="s">
        <v>14</v>
      </c>
      <c r="C102" s="29"/>
      <c r="D102" s="29"/>
      <c r="E102" s="29"/>
      <c r="F102" s="29"/>
      <c r="G102" s="29"/>
      <c r="H102" s="2761"/>
      <c r="I102" s="29"/>
      <c r="J102" s="29"/>
      <c r="K102" s="29"/>
      <c r="L102" s="29"/>
      <c r="M102" s="29"/>
      <c r="N102" s="2761"/>
      <c r="O102" s="30"/>
      <c r="P102" s="29"/>
      <c r="Q102" s="29"/>
      <c r="R102" s="29"/>
      <c r="S102" s="29"/>
      <c r="T102" s="2761"/>
      <c r="U102" s="30"/>
      <c r="V102" s="30"/>
      <c r="W102" s="2728"/>
      <c r="X102" s="30"/>
      <c r="Y102" s="30"/>
      <c r="Z102" s="2766"/>
      <c r="AA102" s="30"/>
      <c r="AB102" s="29"/>
      <c r="AC102" s="29"/>
      <c r="AD102" s="29"/>
      <c r="AE102" s="29"/>
      <c r="AF102" s="2761"/>
      <c r="AG102" s="30"/>
      <c r="AH102" s="29"/>
      <c r="AI102" s="29"/>
      <c r="AJ102" s="29"/>
      <c r="AK102" s="29"/>
      <c r="AL102" s="2761"/>
      <c r="AM102" s="29"/>
      <c r="AN102" s="29"/>
      <c r="AO102" s="29"/>
      <c r="AP102" s="29"/>
      <c r="AQ102" s="29"/>
      <c r="AR102" s="2755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10" sqref="J10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813</v>
      </c>
      <c r="D1" s="219"/>
      <c r="E1" s="219"/>
      <c r="F1" s="219"/>
      <c r="G1" s="2788">
        <v>46032</v>
      </c>
      <c r="H1" s="2788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89" t="s">
        <v>355</v>
      </c>
      <c r="C2" s="2789"/>
      <c r="D2" s="2789"/>
      <c r="E2" s="2789"/>
      <c r="F2" s="2789"/>
      <c r="G2" s="2789"/>
      <c r="H2" s="2789"/>
      <c r="I2" t="s">
        <v>788</v>
      </c>
      <c r="J2" t="s">
        <v>271</v>
      </c>
      <c r="L2" s="723" t="s">
        <v>1200</v>
      </c>
      <c r="M2" s="724" t="s">
        <v>1200</v>
      </c>
      <c r="N2" s="736" t="s">
        <v>1200</v>
      </c>
    </row>
    <row r="3" spans="1:21" ht="15" customHeight="1">
      <c r="D3" s="2789" t="s">
        <v>1484</v>
      </c>
      <c r="E3" s="2792"/>
      <c r="F3" s="2792"/>
      <c r="I3" t="s">
        <v>271</v>
      </c>
      <c r="J3" t="s">
        <v>828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812</v>
      </c>
      <c r="K4" s="751" t="s">
        <v>755</v>
      </c>
      <c r="L4" s="742">
        <f>'2_1CLI統計表'!B77</f>
        <v>100.82818606745897</v>
      </c>
      <c r="M4" s="220">
        <f>'2_1CLI統計表'!O77</f>
        <v>100.3</v>
      </c>
      <c r="N4" s="743">
        <f>'10関西地域_兵庫'!L16</f>
        <v>100.74814668815843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100.68161126374414</v>
      </c>
      <c r="M5" s="220">
        <f>'2_1CLI統計表'!O78</f>
        <v>100.22</v>
      </c>
      <c r="N5" s="743">
        <f>'10関西地域_兵庫'!L17</f>
        <v>100.678281803705</v>
      </c>
    </row>
    <row r="6" spans="1:21" ht="15" customHeight="1">
      <c r="A6" s="2790" t="s">
        <v>1478</v>
      </c>
      <c r="B6" s="2791"/>
      <c r="C6" s="2791"/>
      <c r="D6" s="2791"/>
      <c r="E6" s="2791"/>
      <c r="F6" s="2791"/>
      <c r="G6" s="2791"/>
      <c r="H6" s="2791"/>
      <c r="I6" s="2791"/>
      <c r="J6" s="221" t="s">
        <v>271</v>
      </c>
      <c r="K6" s="751">
        <v>3</v>
      </c>
      <c r="L6" s="742">
        <f>'2_1CLI統計表'!B79</f>
        <v>100.54480635741004</v>
      </c>
      <c r="M6" s="220">
        <f>'2_1CLI統計表'!O79</f>
        <v>100.14</v>
      </c>
      <c r="N6" s="743">
        <f>'10関西地域_兵庫'!L18</f>
        <v>100.69781787208261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64</v>
      </c>
      <c r="K7" s="751">
        <v>4</v>
      </c>
      <c r="L7" s="742">
        <f>'2_1CLI統計表'!B80</f>
        <v>100.47535622255205</v>
      </c>
      <c r="M7" s="220">
        <f>'2_1CLI統計表'!O80</f>
        <v>100.06</v>
      </c>
      <c r="N7" s="743">
        <f>'10関西地域_兵庫'!L19</f>
        <v>100.89051842842363</v>
      </c>
    </row>
    <row r="8" spans="1:21" ht="15" customHeight="1">
      <c r="B8" s="2793" t="s">
        <v>1496</v>
      </c>
      <c r="C8" s="2793"/>
      <c r="D8" s="2793"/>
      <c r="E8" s="2793"/>
      <c r="F8" s="2793"/>
      <c r="G8" s="2793"/>
      <c r="H8" s="2793"/>
      <c r="I8" t="s">
        <v>271</v>
      </c>
      <c r="J8" t="s">
        <v>271</v>
      </c>
      <c r="K8" s="751">
        <v>5</v>
      </c>
      <c r="L8" s="742">
        <f>'2_1CLI統計表'!B81</f>
        <v>100.42742602307737</v>
      </c>
      <c r="M8" s="220">
        <f>'2_1CLI統計表'!O81</f>
        <v>99.98</v>
      </c>
      <c r="N8" s="743">
        <f>'10関西地域_兵庫'!L20</f>
        <v>101.16908406334464</v>
      </c>
    </row>
    <row r="9" spans="1:21" ht="15" customHeight="1">
      <c r="B9" s="2793"/>
      <c r="C9" s="2793"/>
      <c r="D9" s="2793"/>
      <c r="E9" s="2793"/>
      <c r="F9" s="2793"/>
      <c r="G9" s="2793"/>
      <c r="H9" s="2793"/>
      <c r="I9" t="s">
        <v>64</v>
      </c>
      <c r="J9" s="221" t="s">
        <v>271</v>
      </c>
      <c r="K9" s="751">
        <v>6</v>
      </c>
      <c r="L9" s="742">
        <f>'2_1CLI統計表'!B82</f>
        <v>100.40309091139356</v>
      </c>
      <c r="M9" s="220">
        <f>'2_1CLI統計表'!O82</f>
        <v>99.88</v>
      </c>
      <c r="N9" s="743">
        <f>'10関西地域_兵庫'!L21</f>
        <v>101.39006078605274</v>
      </c>
    </row>
    <row r="10" spans="1:21" ht="15" customHeight="1">
      <c r="B10" s="2793"/>
      <c r="C10" s="2793"/>
      <c r="D10" s="2793"/>
      <c r="E10" s="2793"/>
      <c r="F10" s="2793"/>
      <c r="G10" s="2793"/>
      <c r="H10" s="2793"/>
      <c r="I10" t="s">
        <v>271</v>
      </c>
      <c r="J10" t="s">
        <v>271</v>
      </c>
      <c r="K10" s="751">
        <v>7</v>
      </c>
      <c r="L10" s="742">
        <f>'2_1CLI統計表'!B83</f>
        <v>100.34432697498275</v>
      </c>
      <c r="M10" s="220">
        <f>'2_1CLI統計表'!O83</f>
        <v>99.79</v>
      </c>
      <c r="N10" s="743">
        <f>'10関西地域_兵庫'!L22</f>
        <v>101.34485405390627</v>
      </c>
      <c r="O10" t="s">
        <v>271</v>
      </c>
      <c r="P10" t="s">
        <v>271</v>
      </c>
    </row>
    <row r="11" spans="1:21" ht="15" customHeight="1">
      <c r="B11" s="2793"/>
      <c r="C11" s="2793"/>
      <c r="D11" s="2793"/>
      <c r="E11" s="2793"/>
      <c r="F11" s="2793"/>
      <c r="G11" s="2793"/>
      <c r="H11" s="2793"/>
      <c r="I11" t="s">
        <v>271</v>
      </c>
      <c r="J11" t="s">
        <v>64</v>
      </c>
      <c r="K11" s="754">
        <v>8</v>
      </c>
      <c r="L11" s="742">
        <f>'2_1CLI統計表'!B84</f>
        <v>100.21316362995289</v>
      </c>
      <c r="M11" s="220">
        <f>'2_1CLI統計表'!O84</f>
        <v>99.69</v>
      </c>
      <c r="N11" s="743">
        <f>'10関西地域_兵庫'!L23</f>
        <v>101.13026292037316</v>
      </c>
      <c r="O11" t="s">
        <v>1441</v>
      </c>
      <c r="P11" t="s">
        <v>1442</v>
      </c>
    </row>
    <row r="12" spans="1:21" ht="15" customHeight="1" thickBot="1">
      <c r="B12" s="317"/>
      <c r="C12" s="226"/>
      <c r="D12" s="226"/>
      <c r="E12" s="226"/>
      <c r="F12" s="318" t="s">
        <v>1431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99.993750958292679</v>
      </c>
      <c r="M12" s="220">
        <f>'2_1CLI統計表'!O85</f>
        <v>99.58</v>
      </c>
      <c r="N12" s="743">
        <f>'10関西地域_兵庫'!L24</f>
        <v>100.81460839980345</v>
      </c>
    </row>
    <row r="13" spans="1:21" ht="15" customHeight="1">
      <c r="B13" s="319"/>
      <c r="C13" s="320" t="s">
        <v>266</v>
      </c>
      <c r="D13" s="321"/>
      <c r="E13" s="321"/>
      <c r="F13" s="328"/>
      <c r="G13" s="2794" t="s">
        <v>459</v>
      </c>
      <c r="H13" s="2795"/>
      <c r="J13" t="s">
        <v>271</v>
      </c>
      <c r="K13" s="754">
        <v>10</v>
      </c>
      <c r="L13" s="742">
        <f>'2_1CLI統計表'!B86</f>
        <v>99.623717091607006</v>
      </c>
      <c r="M13" s="220">
        <f>'2_1CLI統計表'!O86</f>
        <v>99.45</v>
      </c>
      <c r="N13" s="743">
        <f>'10関西地域_兵庫'!L25</f>
        <v>100.36955543329783</v>
      </c>
    </row>
    <row r="14" spans="1:21" ht="12.65" customHeight="1">
      <c r="B14" s="322" t="s">
        <v>354</v>
      </c>
      <c r="C14" s="323"/>
      <c r="D14" s="2808" t="s">
        <v>268</v>
      </c>
      <c r="E14" s="2808" t="s">
        <v>771</v>
      </c>
      <c r="F14" s="2810" t="s">
        <v>65</v>
      </c>
      <c r="G14" s="2796"/>
      <c r="H14" s="2797"/>
      <c r="J14" t="s">
        <v>805</v>
      </c>
      <c r="K14" s="753">
        <v>11</v>
      </c>
      <c r="L14" s="742">
        <f>'2_1CLI統計表'!B87</f>
        <v>99.204826970230329</v>
      </c>
      <c r="M14" s="220">
        <f>'2_1CLI統計表'!O87</f>
        <v>99.29</v>
      </c>
      <c r="N14" s="743">
        <f>'10関西地域_兵庫'!L26</f>
        <v>99.855395395828864</v>
      </c>
    </row>
    <row r="15" spans="1:21" ht="15" customHeight="1" thickBot="1">
      <c r="B15" s="324"/>
      <c r="C15" s="325"/>
      <c r="D15" s="2809"/>
      <c r="E15" s="2809"/>
      <c r="F15" s="2811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98.739253235275314</v>
      </c>
      <c r="M15" s="220">
        <f>'2_1CLI統計表'!O88</f>
        <v>99.11</v>
      </c>
      <c r="N15" s="743">
        <f>'10関西地域_兵庫'!L27</f>
        <v>99.270237723340983</v>
      </c>
    </row>
    <row r="16" spans="1:21" ht="15" customHeight="1">
      <c r="B16" s="1036">
        <v>45901</v>
      </c>
      <c r="C16" s="1037">
        <f>'2_1CLI統計表'!B157</f>
        <v>100.1139554424653</v>
      </c>
      <c r="D16" s="338">
        <f>'2_1CLI統計表'!C157</f>
        <v>0.26150326933750989</v>
      </c>
      <c r="E16" s="338">
        <f>'2_1CLI統計表'!D157</f>
        <v>0.08</v>
      </c>
      <c r="F16" s="540" t="str">
        <f>'2_1CLI統計表'!I157</f>
        <v>改善</v>
      </c>
      <c r="G16" s="2798">
        <v>44774</v>
      </c>
      <c r="H16" s="2800">
        <v>45323</v>
      </c>
      <c r="I16" t="s">
        <v>858</v>
      </c>
      <c r="J16" t="s">
        <v>271</v>
      </c>
      <c r="K16" s="969" t="s">
        <v>802</v>
      </c>
      <c r="L16" s="741">
        <f>'2_1CLI統計表'!B89</f>
        <v>98.169886695091179</v>
      </c>
      <c r="M16" s="369">
        <f>'2_1CLI統計表'!O89</f>
        <v>98.88</v>
      </c>
      <c r="N16" s="744">
        <f>'10関西地域_兵庫'!L28</f>
        <v>98.563488804258071</v>
      </c>
      <c r="U16" t="s">
        <v>271</v>
      </c>
    </row>
    <row r="17" spans="2:16" ht="16.5" customHeight="1" thickBot="1">
      <c r="B17" s="973">
        <v>45931</v>
      </c>
      <c r="C17" s="997">
        <f>'2_1CLI統計表'!B158</f>
        <v>100.40664045920478</v>
      </c>
      <c r="D17" s="1038">
        <f>'2_1CLI統計表'!C158</f>
        <v>0.29268501673948322</v>
      </c>
      <c r="E17" s="1038">
        <f>'2_1CLI統計表'!D158</f>
        <v>0.43</v>
      </c>
      <c r="F17" s="1866" t="str">
        <f>'2_1CLI統計表'!I158</f>
        <v>改善</v>
      </c>
      <c r="G17" s="2799"/>
      <c r="H17" s="2801"/>
      <c r="I17" t="s">
        <v>726</v>
      </c>
      <c r="K17" s="751">
        <v>2</v>
      </c>
      <c r="L17" s="742">
        <f>'2_1CLI統計表'!B90</f>
        <v>97.490531616646962</v>
      </c>
      <c r="M17" s="220">
        <f>'2_1CLI統計表'!O90</f>
        <v>98.6</v>
      </c>
      <c r="N17" s="743">
        <f>'10関西地域_兵庫'!L29</f>
        <v>97.752264822939281</v>
      </c>
      <c r="O17" t="s">
        <v>271</v>
      </c>
    </row>
    <row r="18" spans="2:16" ht="16.5" customHeight="1">
      <c r="B18" s="317"/>
      <c r="C18" s="995"/>
      <c r="D18" s="995"/>
      <c r="E18" s="995"/>
      <c r="F18" s="996"/>
      <c r="H18" s="329"/>
      <c r="I18" t="s">
        <v>829</v>
      </c>
      <c r="J18" t="s">
        <v>1452</v>
      </c>
      <c r="K18" s="751">
        <v>3</v>
      </c>
      <c r="L18" s="742">
        <f>'2_1CLI統計表'!B91</f>
        <v>96.818596371147876</v>
      </c>
      <c r="M18" s="220">
        <f>'2_1CLI統計表'!O91</f>
        <v>98</v>
      </c>
      <c r="N18" s="743">
        <f>'10関西地域_兵庫'!L30</f>
        <v>96.866329772318252</v>
      </c>
    </row>
    <row r="19" spans="2:16" ht="13.5" customHeight="1" thickBot="1">
      <c r="B19" s="330" t="s">
        <v>743</v>
      </c>
      <c r="C19" s="327"/>
      <c r="D19" s="327"/>
      <c r="E19" s="327"/>
      <c r="F19" s="2191" t="s">
        <v>1431</v>
      </c>
      <c r="G19" s="329"/>
      <c r="H19" s="1014">
        <v>45444</v>
      </c>
      <c r="I19" t="s">
        <v>271</v>
      </c>
      <c r="J19" t="s">
        <v>824</v>
      </c>
      <c r="K19" s="751">
        <v>4</v>
      </c>
      <c r="L19" s="742">
        <f>'2_1CLI統計表'!B92</f>
        <v>96.21208468384576</v>
      </c>
      <c r="M19" s="220">
        <f>'2_1CLI統計表'!O92</f>
        <v>97.36</v>
      </c>
      <c r="N19" s="743">
        <f>'10関西地域_兵庫'!L31</f>
        <v>96.029880129075607</v>
      </c>
    </row>
    <row r="20" spans="2:16" ht="13.5" customHeight="1" thickBot="1">
      <c r="B20" s="391">
        <v>45931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95.839587153192312</v>
      </c>
      <c r="M20" s="220">
        <f>'2_1CLI統計表'!O93</f>
        <v>96.9</v>
      </c>
      <c r="N20" s="743">
        <f>'10関西地域_兵庫'!L32</f>
        <v>95.517669989417129</v>
      </c>
    </row>
    <row r="21" spans="2:16" ht="13.5" customHeight="1" thickBot="1">
      <c r="B21" s="326" t="s">
        <v>514</v>
      </c>
      <c r="C21" s="518">
        <f>'10関西地域_兵庫'!L97</f>
        <v>99.784083612000387</v>
      </c>
      <c r="D21" s="519">
        <f>'10関西地域_兵庫'!M97</f>
        <v>2.2395703546294499E-2</v>
      </c>
      <c r="E21" s="520">
        <f>'10関西地域_兵庫'!N97</f>
        <v>-0.33</v>
      </c>
      <c r="F21" s="1016" t="str">
        <f>'10関西地域_兵庫'!S97</f>
        <v xml:space="preserve">悪化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95.773544123122903</v>
      </c>
      <c r="M21" s="220">
        <f>'2_1CLI統計表'!O94</f>
        <v>97.08</v>
      </c>
      <c r="N21" s="743">
        <f>'10関西地域_兵庫'!L33</f>
        <v>95.480213203342913</v>
      </c>
    </row>
    <row r="22" spans="2:16" ht="13.5" customHeight="1">
      <c r="B22" s="332" t="s">
        <v>518</v>
      </c>
      <c r="C22" s="515">
        <f>'10_2大阪'!B97</f>
        <v>99.396213689609198</v>
      </c>
      <c r="D22" s="516">
        <f>'10_2大阪'!C97</f>
        <v>0.1368213341940816</v>
      </c>
      <c r="E22" s="517">
        <f>'10_2大阪'!D97</f>
        <v>-0.92</v>
      </c>
      <c r="F22" s="1017" t="str">
        <f>'10_2大阪'!I97</f>
        <v xml:space="preserve"> ---</v>
      </c>
      <c r="G22" s="1022">
        <v>43678</v>
      </c>
      <c r="H22" s="1033">
        <v>43952</v>
      </c>
      <c r="I22" t="s">
        <v>1205</v>
      </c>
      <c r="K22" s="751">
        <v>7</v>
      </c>
      <c r="L22" s="743">
        <f>'2_1CLI統計表'!B95</f>
        <v>96.025418340346263</v>
      </c>
      <c r="M22" s="493">
        <f>'2_1CLI統計表'!O95</f>
        <v>97.76</v>
      </c>
      <c r="N22" s="743">
        <f>'10関西地域_兵庫'!L34</f>
        <v>95.824753356148378</v>
      </c>
    </row>
    <row r="23" spans="2:16" ht="13.5" customHeight="1">
      <c r="B23" s="333" t="s">
        <v>515</v>
      </c>
      <c r="C23" s="339">
        <f>'10_3京都'!B97</f>
        <v>100.72600031570408</v>
      </c>
      <c r="D23" s="340">
        <f>'10_3京都'!C97</f>
        <v>-4.9040203510003266E-2</v>
      </c>
      <c r="E23" s="363">
        <f>'10_3京都'!D97</f>
        <v>0.18</v>
      </c>
      <c r="F23" s="1018" t="str">
        <f>'10_3京都'!I97</f>
        <v xml:space="preserve"> ---</v>
      </c>
      <c r="G23" s="1022">
        <v>44774</v>
      </c>
      <c r="H23" s="1033">
        <v>43983</v>
      </c>
      <c r="J23" t="s">
        <v>64</v>
      </c>
      <c r="K23" s="754">
        <v>8</v>
      </c>
      <c r="L23" s="743">
        <f>'2_1CLI統計表'!B96</f>
        <v>96.542224421509346</v>
      </c>
      <c r="M23" s="493">
        <f>'2_1CLI統計表'!O96</f>
        <v>98.24</v>
      </c>
      <c r="N23" s="743">
        <f>'10関西地域_兵庫'!L35</f>
        <v>96.422918140393065</v>
      </c>
      <c r="P23" t="s">
        <v>271</v>
      </c>
    </row>
    <row r="24" spans="2:16" ht="13.5" customHeight="1">
      <c r="B24" s="333" t="s">
        <v>516</v>
      </c>
      <c r="C24" s="339">
        <f>'10_4滋賀'!B97</f>
        <v>99.999280500644687</v>
      </c>
      <c r="D24" s="341">
        <f>'10_4滋賀'!C97</f>
        <v>-1.6820581890897301E-2</v>
      </c>
      <c r="E24" s="364">
        <f>'10_4滋賀'!D97</f>
        <v>-0.76</v>
      </c>
      <c r="F24" s="1018" t="str">
        <f>'10_4滋賀'!I97</f>
        <v xml:space="preserve"> ---</v>
      </c>
      <c r="G24" s="1022">
        <v>44713</v>
      </c>
      <c r="H24" s="1033">
        <v>45017</v>
      </c>
      <c r="I24" t="s">
        <v>271</v>
      </c>
      <c r="K24" s="754">
        <v>9</v>
      </c>
      <c r="L24" s="743">
        <f>'2_1CLI統計表'!B97</f>
        <v>97.232814491741721</v>
      </c>
      <c r="M24" s="493">
        <f>'2_1CLI統計表'!O97</f>
        <v>98.55</v>
      </c>
      <c r="N24" s="743">
        <f>'10関西地域_兵庫'!L36</f>
        <v>97.209062344330505</v>
      </c>
    </row>
    <row r="25" spans="2:16" ht="13.5" customHeight="1">
      <c r="B25" s="334" t="s">
        <v>599</v>
      </c>
      <c r="C25" s="447">
        <f>'10_5奈良'!B97</f>
        <v>100.01730376651615</v>
      </c>
      <c r="D25" s="448">
        <f>'10_5奈良'!C97</f>
        <v>-8.5039353527704975E-2</v>
      </c>
      <c r="E25" s="450">
        <f>'10_5奈良'!D97</f>
        <v>-0.13</v>
      </c>
      <c r="F25" s="1018" t="str">
        <f>'10_5奈良'!I97</f>
        <v xml:space="preserve"> ---</v>
      </c>
      <c r="G25" s="1022">
        <v>44682</v>
      </c>
      <c r="H25" s="1033">
        <v>43983</v>
      </c>
      <c r="K25" s="754">
        <v>10</v>
      </c>
      <c r="L25" s="743">
        <f>'2_1CLI統計表'!B98</f>
        <v>97.930415981762835</v>
      </c>
      <c r="M25" s="493">
        <f>'2_1CLI統計表'!O98</f>
        <v>98.83</v>
      </c>
      <c r="N25" s="743">
        <f>'10関西地域_兵庫'!L37</f>
        <v>98.030069820792534</v>
      </c>
      <c r="O25" t="s">
        <v>271</v>
      </c>
    </row>
    <row r="26" spans="2:16" ht="13.5" customHeight="1" thickBot="1">
      <c r="B26" s="335" t="s">
        <v>517</v>
      </c>
      <c r="C26" s="366">
        <f>'10_6和歌山'!B97</f>
        <v>98.941711943683259</v>
      </c>
      <c r="D26" s="367">
        <f>'10_6和歌山'!C97</f>
        <v>-0.39185713126921939</v>
      </c>
      <c r="E26" s="368">
        <f>'10_6和歌山'!D97</f>
        <v>-1.38</v>
      </c>
      <c r="F26" s="1019" t="str">
        <f>'10_6和歌山'!I97</f>
        <v xml:space="preserve">悪化 </v>
      </c>
      <c r="G26" s="1031">
        <v>44682</v>
      </c>
      <c r="H26" s="1034">
        <v>45139</v>
      </c>
      <c r="K26" s="753">
        <v>11</v>
      </c>
      <c r="L26" s="1004">
        <f>'2_1CLI統計表'!B99</f>
        <v>98.587864747737015</v>
      </c>
      <c r="M26" s="493">
        <f>'2_1CLI統計表'!O99</f>
        <v>99.12</v>
      </c>
      <c r="N26" s="743">
        <f>'10関西地域_兵庫'!L38</f>
        <v>98.817179932994222</v>
      </c>
    </row>
    <row r="27" spans="2:16" ht="13.5" customHeight="1">
      <c r="G27" s="327"/>
      <c r="H27" s="327"/>
      <c r="K27" s="752">
        <v>12</v>
      </c>
      <c r="L27" s="1005">
        <f>'2_1CLI統計表'!B100</f>
        <v>99.173829767266653</v>
      </c>
      <c r="M27" s="541">
        <f>'2_1CLI統計表'!O100</f>
        <v>99.4</v>
      </c>
      <c r="N27" s="745">
        <f>'10関西地域_兵庫'!L39</f>
        <v>99.56548611407473</v>
      </c>
    </row>
    <row r="28" spans="2:16">
      <c r="G28" s="327"/>
      <c r="H28" s="331"/>
      <c r="K28" s="969" t="s">
        <v>814</v>
      </c>
      <c r="L28" s="743">
        <f>'2_1CLI統計表'!B101</f>
        <v>99.666746745425016</v>
      </c>
      <c r="M28" s="493">
        <f>'2_1CLI統計表'!O101</f>
        <v>99.68</v>
      </c>
      <c r="N28" s="743">
        <f>'10関西地域_兵庫'!L40</f>
        <v>100.22592281637837</v>
      </c>
    </row>
    <row r="29" spans="2:16">
      <c r="K29" s="751">
        <v>2</v>
      </c>
      <c r="L29" s="743">
        <f>'2_1CLI統計表'!B102</f>
        <v>100.06553490210882</v>
      </c>
      <c r="M29" s="493">
        <f>'2_1CLI統計表'!O102</f>
        <v>99.95</v>
      </c>
      <c r="N29" s="743">
        <f>'10関西地域_兵庫'!L41</f>
        <v>100.72935380759975</v>
      </c>
    </row>
    <row r="30" spans="2:16">
      <c r="K30" s="751">
        <v>3</v>
      </c>
      <c r="L30" s="743">
        <f>'2_1CLI統計表'!B103</f>
        <v>100.37202133890909</v>
      </c>
      <c r="M30" s="493">
        <f>'2_1CLI統計表'!O103</f>
        <v>100.19</v>
      </c>
      <c r="N30" s="743">
        <f>'10関西地域_兵庫'!L42</f>
        <v>101.08329292593881</v>
      </c>
    </row>
    <row r="31" spans="2:16">
      <c r="K31" s="751">
        <v>4</v>
      </c>
      <c r="L31" s="743">
        <f>'2_1CLI統計表'!B104</f>
        <v>100.58530129307434</v>
      </c>
      <c r="M31" s="493">
        <f>'2_1CLI統計表'!O104</f>
        <v>100.4</v>
      </c>
      <c r="N31" s="743">
        <f>'10関西地域_兵庫'!L43</f>
        <v>101.2678798020944</v>
      </c>
    </row>
    <row r="32" spans="2:16">
      <c r="K32" s="751">
        <v>5</v>
      </c>
      <c r="L32" s="743">
        <f>'2_1CLI統計表'!B105</f>
        <v>100.69896168865748</v>
      </c>
      <c r="M32" s="493">
        <f>'2_1CLI統計表'!O105</f>
        <v>100.55</v>
      </c>
      <c r="N32" s="743">
        <f>'10関西地域_兵庫'!L44</f>
        <v>101.29062914876572</v>
      </c>
    </row>
    <row r="33" spans="3:14">
      <c r="K33" s="751">
        <v>6</v>
      </c>
      <c r="L33" s="743">
        <f>'2_1CLI統計表'!B106</f>
        <v>100.7191613792519</v>
      </c>
      <c r="M33" s="493">
        <f>'2_1CLI統計表'!O106</f>
        <v>100.64</v>
      </c>
      <c r="N33" s="743">
        <f>'10関西地域_兵庫'!L45</f>
        <v>101.17505324572862</v>
      </c>
    </row>
    <row r="34" spans="3:14">
      <c r="K34" s="751">
        <v>7</v>
      </c>
      <c r="L34" s="743">
        <f>'2_1CLI統計表'!B107</f>
        <v>100.67862961943531</v>
      </c>
      <c r="M34" s="493">
        <f>'2_1CLI統計表'!O107</f>
        <v>100.67</v>
      </c>
      <c r="N34" s="743">
        <f>'10関西地域_兵庫'!L46</f>
        <v>100.9655253926544</v>
      </c>
    </row>
    <row r="35" spans="3:14">
      <c r="K35" s="754">
        <v>8</v>
      </c>
      <c r="L35" s="743">
        <f>'2_1CLI統計表'!B108</f>
        <v>100.60485118940066</v>
      </c>
      <c r="M35" s="493">
        <f>'2_1CLI統計表'!O108</f>
        <v>100.66</v>
      </c>
      <c r="N35" s="743">
        <f>'10関西地域_兵庫'!L47</f>
        <v>100.75714067387838</v>
      </c>
    </row>
    <row r="36" spans="3:14">
      <c r="K36" s="754">
        <v>9</v>
      </c>
      <c r="L36" s="743">
        <f>'2_1CLI統計表'!B109</f>
        <v>100.53229326433005</v>
      </c>
      <c r="M36" s="493">
        <f>'2_1CLI統計表'!O109</f>
        <v>100.65</v>
      </c>
      <c r="N36" s="743">
        <f>'10関西地域_兵庫'!L48</f>
        <v>100.62578006436678</v>
      </c>
    </row>
    <row r="37" spans="3:14">
      <c r="K37" s="754">
        <v>10</v>
      </c>
      <c r="L37" s="743">
        <f>'2_1CLI統計表'!B110</f>
        <v>100.51738968606733</v>
      </c>
      <c r="M37" s="493">
        <f>'2_1CLI統計表'!O110</f>
        <v>100.63</v>
      </c>
      <c r="N37" s="743">
        <f>'10関西地域_兵庫'!L49</f>
        <v>100.6331111849869</v>
      </c>
    </row>
    <row r="38" spans="3:14">
      <c r="K38" s="753">
        <v>11</v>
      </c>
      <c r="L38" s="743">
        <f>'2_1CLI統計表'!B111</f>
        <v>100.55302629901198</v>
      </c>
      <c r="M38" s="493">
        <f>'2_1CLI統計表'!O111</f>
        <v>100.64</v>
      </c>
      <c r="N38" s="743">
        <f>'10関西地域_兵庫'!L50</f>
        <v>100.76227240939897</v>
      </c>
    </row>
    <row r="39" spans="3:14">
      <c r="K39" s="751">
        <v>12</v>
      </c>
      <c r="L39" s="743">
        <f>'2_1CLI統計表'!B112</f>
        <v>100.62410720713984</v>
      </c>
      <c r="M39" s="493">
        <f>'2_1CLI統計表'!O112</f>
        <v>100.66</v>
      </c>
      <c r="N39" s="743">
        <f>'10関西地域_兵庫'!L51</f>
        <v>100.9348957925088</v>
      </c>
    </row>
    <row r="40" spans="3:14">
      <c r="K40" s="969" t="s">
        <v>856</v>
      </c>
      <c r="L40" s="744">
        <f>'2_1CLI統計表'!B113</f>
        <v>100.73409059615108</v>
      </c>
      <c r="M40" s="721">
        <f>'2_1CLI統計表'!O113</f>
        <v>100.66</v>
      </c>
      <c r="N40" s="744">
        <f>'10関西地域_兵庫'!L52</f>
        <v>101.13958507946549</v>
      </c>
    </row>
    <row r="41" spans="3:14">
      <c r="K41" s="751">
        <v>2</v>
      </c>
      <c r="L41" s="743">
        <f>'2_1CLI統計表'!B114</f>
        <v>100.89796663320735</v>
      </c>
      <c r="M41" s="493">
        <f>'2_1CLI統計表'!O114</f>
        <v>100.64</v>
      </c>
      <c r="N41" s="743">
        <f>'10関西地域_兵庫'!L53</f>
        <v>101.31780406138455</v>
      </c>
    </row>
    <row r="42" spans="3:14">
      <c r="I42" t="s">
        <v>815</v>
      </c>
      <c r="K42" s="751">
        <v>3</v>
      </c>
      <c r="L42" s="743">
        <f>'2_1CLI統計表'!B115</f>
        <v>101.10336945983819</v>
      </c>
      <c r="M42" s="493">
        <f>'2_1CLI統計表'!O115</f>
        <v>100.6</v>
      </c>
      <c r="N42" s="743">
        <f>'10関西地域_兵庫'!L54</f>
        <v>101.4868813334254</v>
      </c>
    </row>
    <row r="43" spans="3:14">
      <c r="K43" s="751">
        <v>4</v>
      </c>
      <c r="L43" s="743">
        <f>'2_1CLI統計表'!B116</f>
        <v>101.27588116204583</v>
      </c>
      <c r="M43" s="493">
        <f>'2_1CLI統計表'!O116</f>
        <v>100.56</v>
      </c>
      <c r="N43" s="743">
        <f>'10関西地域_兵庫'!L55</f>
        <v>101.59621531136982</v>
      </c>
    </row>
    <row r="44" spans="3:14">
      <c r="K44" s="751">
        <v>5</v>
      </c>
      <c r="L44" s="743">
        <f>'2_1CLI統計表'!B117</f>
        <v>101.37820535471484</v>
      </c>
      <c r="M44" s="493">
        <f>'2_1CLI統計表'!O117</f>
        <v>100.5</v>
      </c>
      <c r="N44" s="743">
        <f>'10関西地域_兵庫'!L56</f>
        <v>101.62905346329308</v>
      </c>
    </row>
    <row r="45" spans="3:14">
      <c r="K45" s="751">
        <v>6</v>
      </c>
      <c r="L45" s="743">
        <f>'2_1CLI統計表'!B118</f>
        <v>101.45954103378429</v>
      </c>
      <c r="M45" s="493">
        <f>'2_1CLI統計表'!O118</f>
        <v>100.44</v>
      </c>
      <c r="N45" s="743">
        <f>'10関西地域_兵庫'!L57</f>
        <v>101.6206728944932</v>
      </c>
    </row>
    <row r="46" spans="3:14" ht="16.5" customHeight="1">
      <c r="K46" s="751">
        <v>7</v>
      </c>
      <c r="L46" s="743">
        <f>'2_1CLI統計表'!B119</f>
        <v>101.49412352332682</v>
      </c>
      <c r="M46" s="493">
        <f>'2_1CLI統計表'!O119</f>
        <v>100.39</v>
      </c>
      <c r="N46" s="743">
        <f>'10関西地域_兵庫'!L58</f>
        <v>101.55257104544066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101.49414299145808</v>
      </c>
      <c r="M47" s="493">
        <f>'2_1CLI統計表'!O120</f>
        <v>100.33</v>
      </c>
      <c r="N47" s="743">
        <f>'10関西地域_兵庫'!L59</f>
        <v>101.42136439850653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101.46592657234108</v>
      </c>
      <c r="M48" s="493">
        <f>'2_1CLI統計表'!O121</f>
        <v>100.27</v>
      </c>
      <c r="N48" s="743">
        <f>'10関西地域_兵庫'!L60</f>
        <v>101.1898039097259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101.4311721780182</v>
      </c>
      <c r="M49" s="493">
        <f>'2_1CLI統計表'!O122</f>
        <v>100.21</v>
      </c>
      <c r="N49" s="743">
        <f>'10関西地域_兵庫'!L61</f>
        <v>100.90394733403129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101.33142822892601</v>
      </c>
      <c r="M50" s="493">
        <f>'2_1CLI統計表'!O123</f>
        <v>100.16</v>
      </c>
      <c r="N50" s="743">
        <f>'10関西地域_兵庫'!L62</f>
        <v>100.61707663385067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101.16552670907157</v>
      </c>
      <c r="M51" s="541">
        <f>'2_1CLI統計表'!O124</f>
        <v>100.12</v>
      </c>
      <c r="N51" s="745">
        <f>'10関西地域_兵庫'!L63</f>
        <v>100.34901125254306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1210</v>
      </c>
      <c r="L52" s="743">
        <f>'2_1CLI統計表'!B125</f>
        <v>100.96562010806666</v>
      </c>
      <c r="M52" s="493">
        <f>'2_1CLI統計表'!O125</f>
        <v>100.09</v>
      </c>
      <c r="N52" s="743">
        <f>'10関西地域_兵庫'!L64</f>
        <v>100.14860954330777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100.73629945303421</v>
      </c>
      <c r="M53" s="493">
        <f>'2_1CLI統計表'!O126</f>
        <v>100.08</v>
      </c>
      <c r="N53" s="743">
        <f>'10関西地域_兵庫'!L65</f>
        <v>100.02622428918988</v>
      </c>
    </row>
    <row r="54" spans="2:14" ht="15.75" customHeight="1">
      <c r="K54" s="751">
        <v>3</v>
      </c>
      <c r="L54" s="743">
        <f>'2_1CLI統計表'!B127</f>
        <v>100.56806970137616</v>
      </c>
      <c r="M54" s="493">
        <f>'2_1CLI統計表'!O127</f>
        <v>100.06</v>
      </c>
      <c r="N54" s="743">
        <f>'10関西地域_兵庫'!L66</f>
        <v>99.956737920441967</v>
      </c>
    </row>
    <row r="55" spans="2:14" ht="15.75" customHeight="1">
      <c r="C55" s="2802" t="s">
        <v>1485</v>
      </c>
      <c r="D55" s="2803"/>
      <c r="E55" s="2803"/>
      <c r="F55" s="2804"/>
      <c r="G55" s="971"/>
      <c r="K55" s="751">
        <v>4</v>
      </c>
      <c r="L55" s="743">
        <f>'2_1CLI統計表'!B128</f>
        <v>100.45068378285714</v>
      </c>
      <c r="M55" s="493">
        <f>'2_1CLI統計表'!O128</f>
        <v>100.05</v>
      </c>
      <c r="N55" s="743">
        <f>'10関西地域_兵庫'!L67</f>
        <v>99.91656210664361</v>
      </c>
    </row>
    <row r="56" spans="2:14" ht="14">
      <c r="B56" s="205"/>
      <c r="C56" s="2805" t="s">
        <v>1486</v>
      </c>
      <c r="D56" s="2806"/>
      <c r="E56" s="2806"/>
      <c r="F56" s="2807"/>
      <c r="G56" s="972"/>
      <c r="K56" s="751">
        <v>5</v>
      </c>
      <c r="L56" s="743">
        <f>'2_1CLI統計表'!B129</f>
        <v>100.35895839498926</v>
      </c>
      <c r="M56" s="493">
        <f>'2_1CLI統計表'!O129</f>
        <v>100.04</v>
      </c>
      <c r="N56" s="743">
        <f>'10関西地域_兵庫'!L68</f>
        <v>99.892824725186998</v>
      </c>
    </row>
    <row r="57" spans="2:14">
      <c r="K57" s="751">
        <v>6</v>
      </c>
      <c r="L57" s="743">
        <f>'2_1CLI統計表'!B130</f>
        <v>100.28244778507417</v>
      </c>
      <c r="M57" s="493">
        <f>'2_1CLI統計表'!O130</f>
        <v>100.04</v>
      </c>
      <c r="N57" s="743">
        <f>'10関西地域_兵庫'!L69</f>
        <v>99.884703102597044</v>
      </c>
    </row>
    <row r="58" spans="2:14">
      <c r="K58" s="751">
        <v>7</v>
      </c>
      <c r="L58" s="743">
        <f>'2_1CLI統計表'!B131</f>
        <v>100.23032961327735</v>
      </c>
      <c r="M58" s="493">
        <f>'2_1CLI統計表'!O131</f>
        <v>100.05</v>
      </c>
      <c r="N58" s="743">
        <f>'10関西地域_兵庫'!L70</f>
        <v>99.878604331191099</v>
      </c>
    </row>
    <row r="59" spans="2:14">
      <c r="K59" s="754">
        <v>8</v>
      </c>
      <c r="L59" s="743">
        <f>'2_1CLI統計表'!B132</f>
        <v>100.12329700648405</v>
      </c>
      <c r="M59" s="493">
        <f>'2_1CLI統計表'!O132</f>
        <v>100.05</v>
      </c>
      <c r="N59" s="743">
        <f>'10関西地域_兵庫'!L71</f>
        <v>99.846178835758863</v>
      </c>
    </row>
    <row r="60" spans="2:14">
      <c r="K60" s="754">
        <v>9</v>
      </c>
      <c r="L60" s="743">
        <f>'2_1CLI統計表'!B133</f>
        <v>99.940585960294726</v>
      </c>
      <c r="M60" s="493">
        <f>'2_1CLI統計表'!O133</f>
        <v>100.05</v>
      </c>
      <c r="N60" s="743">
        <f>'10関西地域_兵庫'!L72</f>
        <v>99.742176640665519</v>
      </c>
    </row>
    <row r="61" spans="2:14">
      <c r="K61" s="754">
        <v>10</v>
      </c>
      <c r="L61" s="743">
        <f>'2_1CLI統計表'!B134</f>
        <v>99.66908437886805</v>
      </c>
      <c r="M61" s="493">
        <f>'2_1CLI統計表'!O134</f>
        <v>100.04</v>
      </c>
      <c r="N61" s="743">
        <f>'10関西地域_兵庫'!L73</f>
        <v>99.60255996711625</v>
      </c>
    </row>
    <row r="62" spans="2:14">
      <c r="K62" s="753">
        <v>11</v>
      </c>
      <c r="L62" s="743">
        <f>'2_1CLI統計表'!B135</f>
        <v>99.303049333242825</v>
      </c>
      <c r="M62" s="493">
        <f>'2_1CLI統計表'!O135</f>
        <v>100.01</v>
      </c>
      <c r="N62" s="743">
        <f>'10関西地域_兵庫'!L74</f>
        <v>99.447779067664882</v>
      </c>
    </row>
    <row r="63" spans="2:14">
      <c r="K63" s="752">
        <v>12</v>
      </c>
      <c r="L63" s="745">
        <f>'2_1CLI統計表'!B136</f>
        <v>98.983945615912248</v>
      </c>
      <c r="M63" s="541">
        <f>'2_1CLI統計表'!O136</f>
        <v>100</v>
      </c>
      <c r="N63" s="745">
        <f>'10関西地域_兵庫'!L75</f>
        <v>99.304586349097463</v>
      </c>
    </row>
    <row r="64" spans="2:14">
      <c r="K64" s="751" t="s">
        <v>1254</v>
      </c>
      <c r="L64" s="743">
        <f>'2_1CLI統計表'!B137</f>
        <v>98.730819671381383</v>
      </c>
      <c r="M64" s="493">
        <f>'2_1CLI統計表'!O137</f>
        <v>100</v>
      </c>
      <c r="N64" s="743">
        <f>'10関西地域_兵庫'!L76</f>
        <v>99.19316816875434</v>
      </c>
    </row>
    <row r="65" spans="11:14">
      <c r="K65" s="751">
        <v>2</v>
      </c>
      <c r="L65" s="743">
        <f>'2_1CLI統計表'!B138</f>
        <v>98.665758002648957</v>
      </c>
      <c r="M65" s="493">
        <f>'2_1CLI統計表'!O138</f>
        <v>100.04</v>
      </c>
      <c r="N65" s="743">
        <f>'10関西地域_兵庫'!L77</f>
        <v>99.217152873600298</v>
      </c>
    </row>
    <row r="66" spans="11:14">
      <c r="K66" s="751">
        <v>3</v>
      </c>
      <c r="L66" s="743">
        <f>'2_1CLI統計表'!B139</f>
        <v>98.753185435798088</v>
      </c>
      <c r="M66" s="493">
        <f>'2_1CLI統計表'!O139</f>
        <v>100.07</v>
      </c>
      <c r="N66" s="743">
        <f>'10関西地域_兵庫'!L78</f>
        <v>99.375500988160169</v>
      </c>
    </row>
    <row r="67" spans="11:14">
      <c r="K67" s="751">
        <v>4</v>
      </c>
      <c r="L67" s="743">
        <f>'2_1CLI統計表'!B140</f>
        <v>98.965590910136456</v>
      </c>
      <c r="M67" s="493">
        <f>'2_1CLI統計表'!O140</f>
        <v>100.1</v>
      </c>
      <c r="N67" s="743">
        <f>'10関西地域_兵庫'!L79</f>
        <v>99.647382215963404</v>
      </c>
    </row>
    <row r="68" spans="11:14">
      <c r="K68" s="751">
        <v>5</v>
      </c>
      <c r="L68" s="743">
        <f>'2_1CLI統計表'!B141</f>
        <v>99.252589113182992</v>
      </c>
      <c r="M68" s="493">
        <f>'2_1CLI統計表'!O141</f>
        <v>100.11</v>
      </c>
      <c r="N68" s="743">
        <f>'10関西地域_兵庫'!L80</f>
        <v>99.94530465104036</v>
      </c>
    </row>
    <row r="69" spans="11:14">
      <c r="K69" s="751">
        <v>6</v>
      </c>
      <c r="L69" s="743">
        <f>'2_1CLI統計表'!B142</f>
        <v>99.542744721028697</v>
      </c>
      <c r="M69" s="493">
        <f>'2_1CLI統計表'!O142</f>
        <v>100.1</v>
      </c>
      <c r="N69" s="743">
        <f>'10関西地域_兵庫'!L81</f>
        <v>100.16144652288014</v>
      </c>
    </row>
    <row r="70" spans="11:14">
      <c r="K70" s="751">
        <v>7</v>
      </c>
      <c r="L70" s="743">
        <f>'2_1CLI統計表'!B143</f>
        <v>99.779017048965599</v>
      </c>
      <c r="M70" s="493">
        <f>'2_1CLI統計表'!O143</f>
        <v>100.07</v>
      </c>
      <c r="N70" s="743">
        <f>'10関西地域_兵庫'!L82</f>
        <v>100.30991009111995</v>
      </c>
    </row>
    <row r="71" spans="11:14">
      <c r="K71" s="754">
        <v>8</v>
      </c>
      <c r="L71" s="743">
        <f>'2_1CLI統計表'!B144</f>
        <v>99.927483076455914</v>
      </c>
      <c r="M71" s="493">
        <f>'2_1CLI統計表'!O144</f>
        <v>100.02</v>
      </c>
      <c r="N71" s="743">
        <f>'10関西地域_兵庫'!L83</f>
        <v>100.29206837283117</v>
      </c>
    </row>
    <row r="72" spans="11:14">
      <c r="K72" s="754">
        <v>9</v>
      </c>
      <c r="L72" s="743">
        <f>'2_1CLI統計表'!B145</f>
        <v>100.03418198580653</v>
      </c>
      <c r="M72" s="493">
        <f>'2_1CLI統計表'!O145</f>
        <v>99.97</v>
      </c>
      <c r="N72" s="743">
        <f>'10関西地域_兵庫'!L84</f>
        <v>100.22112942398566</v>
      </c>
    </row>
    <row r="73" spans="11:14">
      <c r="K73" s="754">
        <v>10</v>
      </c>
      <c r="L73" s="743">
        <f>'2_1CLI統計表'!B146</f>
        <v>99.973233155695468</v>
      </c>
      <c r="M73" s="493">
        <f>'2_1CLI統計表'!O146</f>
        <v>99.92</v>
      </c>
      <c r="N73" s="743">
        <f>'10関西地域_兵庫'!L85</f>
        <v>100.11874816377953</v>
      </c>
    </row>
    <row r="74" spans="11:14">
      <c r="K74" s="753">
        <v>11</v>
      </c>
      <c r="L74" s="743">
        <f>'2_1CLI統計表'!B147</f>
        <v>99.921912885664213</v>
      </c>
      <c r="M74" s="493">
        <f>'2_1CLI統計表'!O147</f>
        <v>99.87</v>
      </c>
      <c r="N74" s="743">
        <f>'10関西地域_兵庫'!L86</f>
        <v>100.0117025903627</v>
      </c>
    </row>
    <row r="75" spans="11:14">
      <c r="K75" s="752">
        <v>12</v>
      </c>
      <c r="L75" s="743">
        <f>'2_1CLI統計表'!B148</f>
        <v>99.932063922480253</v>
      </c>
      <c r="M75" s="493">
        <f>'2_1CLI統計表'!O148</f>
        <v>99.83</v>
      </c>
      <c r="N75" s="743">
        <f>'10関西地域_兵庫'!L87</f>
        <v>99.943763777807419</v>
      </c>
    </row>
    <row r="76" spans="11:14">
      <c r="K76" s="969" t="s">
        <v>1463</v>
      </c>
      <c r="L76" s="744">
        <f>'2_1CLI統計表'!B149</f>
        <v>99.966974899317634</v>
      </c>
      <c r="M76" s="721">
        <f>'2_1CLI統計表'!O149</f>
        <v>99.79</v>
      </c>
      <c r="N76" s="744">
        <f>'10関西地域_兵庫'!L88</f>
        <v>99.873376754992407</v>
      </c>
    </row>
    <row r="77" spans="11:14">
      <c r="K77" s="751">
        <v>2</v>
      </c>
      <c r="L77" s="743">
        <f>'2_1CLI統計表'!B150</f>
        <v>99.924456642723769</v>
      </c>
      <c r="M77" s="493">
        <f>'2_1CLI統計表'!O150</f>
        <v>99.74</v>
      </c>
      <c r="N77" s="743">
        <f>'10関西地域_兵庫'!L89</f>
        <v>99.806064442301988</v>
      </c>
    </row>
    <row r="78" spans="11:14">
      <c r="K78" s="751">
        <v>3</v>
      </c>
      <c r="L78" s="743">
        <f>'2_1CLI統計表'!B151</f>
        <v>99.781384965026632</v>
      </c>
      <c r="M78" s="493">
        <f>'2_1CLI統計表'!O151</f>
        <v>99.69</v>
      </c>
      <c r="N78" s="743">
        <f>'10関西地域_兵庫'!L90</f>
        <v>99.769004015255916</v>
      </c>
    </row>
    <row r="79" spans="11:14">
      <c r="K79" s="751">
        <v>4</v>
      </c>
      <c r="L79" s="743">
        <f>'2_1CLI統計表'!B152</f>
        <v>99.595329285443839</v>
      </c>
      <c r="M79" s="493">
        <f>'2_1CLI統計表'!O152</f>
        <v>99.66</v>
      </c>
      <c r="N79" s="743">
        <f>'10関西地域_兵庫'!L91</f>
        <v>99.819276023335533</v>
      </c>
    </row>
    <row r="80" spans="11:14">
      <c r="K80" s="751">
        <v>5</v>
      </c>
      <c r="L80" s="743">
        <f>'2_1CLI統計表'!B153</f>
        <v>99.540996402526588</v>
      </c>
      <c r="M80" s="493">
        <f>'2_1CLI統計表'!O153</f>
        <v>99.68</v>
      </c>
      <c r="N80" s="743">
        <f>'10関西地域_兵庫'!L92</f>
        <v>99.926138351304161</v>
      </c>
    </row>
    <row r="81" spans="11:14">
      <c r="K81" s="751">
        <v>6</v>
      </c>
      <c r="L81" s="743">
        <f>'2_1CLI統計表'!B154</f>
        <v>99.587691229090595</v>
      </c>
      <c r="M81" s="493">
        <f>'2_1CLI統計表'!O154</f>
        <v>99.74</v>
      </c>
      <c r="N81" s="743">
        <f>'10関西地域_兵庫'!L93</f>
        <v>99.968073617022</v>
      </c>
    </row>
    <row r="82" spans="11:14">
      <c r="K82" s="751">
        <v>7</v>
      </c>
      <c r="L82" s="743">
        <f>'2_1CLI統計表'!B155</f>
        <v>99.68945698579472</v>
      </c>
      <c r="M82" s="493">
        <f>'2_1CLI統計表'!O155</f>
        <v>99.85</v>
      </c>
      <c r="N82" s="743">
        <f>'10関西地域_兵庫'!L94</f>
        <v>99.915423826174944</v>
      </c>
    </row>
    <row r="83" spans="11:14">
      <c r="K83" s="754">
        <v>8</v>
      </c>
      <c r="L83" s="743">
        <f>'2_1CLI統計表'!B156</f>
        <v>99.852452173127787</v>
      </c>
      <c r="M83" s="493">
        <f>'2_1CLI統計表'!O156</f>
        <v>99.99</v>
      </c>
      <c r="N83" s="743">
        <f>'10関西地域_兵庫'!L95</f>
        <v>99.792797024403043</v>
      </c>
    </row>
    <row r="84" spans="11:14">
      <c r="K84" s="754">
        <v>9</v>
      </c>
      <c r="L84" s="743">
        <f>'2_1CLI統計表'!B157</f>
        <v>100.1139554424653</v>
      </c>
      <c r="M84" s="493">
        <f>'2_1CLI統計表'!O157</f>
        <v>100.14</v>
      </c>
      <c r="N84" s="743">
        <f>'10関西地域_兵庫'!L96</f>
        <v>99.761687908454093</v>
      </c>
    </row>
    <row r="85" spans="11:14">
      <c r="K85" s="754">
        <v>10</v>
      </c>
      <c r="L85" s="743">
        <f>'2_1CLI統計表'!B158</f>
        <v>100.40664045920478</v>
      </c>
      <c r="M85" s="493">
        <f>'2_1CLI統計表'!O158</f>
        <v>100.29</v>
      </c>
      <c r="N85" s="743">
        <f>'10関西地域_兵庫'!L97</f>
        <v>99.784083612000387</v>
      </c>
    </row>
    <row r="86" spans="11:14">
      <c r="K86" s="753">
        <v>11</v>
      </c>
      <c r="M86" s="493">
        <f>'2_1CLI統計表'!O159</f>
        <v>100.43</v>
      </c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1430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56">
        <v>46011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819" t="s">
        <v>429</v>
      </c>
      <c r="F2" s="2819"/>
      <c r="G2" s="2819" t="s">
        <v>430</v>
      </c>
      <c r="H2" s="2819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9" t="s">
        <v>430</v>
      </c>
      <c r="U2" s="2819"/>
      <c r="V2" s="227"/>
      <c r="W2" s="227"/>
      <c r="X2" s="10"/>
      <c r="Y2" s="10"/>
    </row>
    <row r="3" spans="1:25">
      <c r="A3" s="2203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20" t="s">
        <v>65</v>
      </c>
      <c r="J3" s="2822" t="s">
        <v>347</v>
      </c>
      <c r="K3" s="2823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13" t="s">
        <v>366</v>
      </c>
      <c r="W3" s="2814"/>
      <c r="X3" s="1684" t="s">
        <v>585</v>
      </c>
      <c r="Y3" s="10"/>
    </row>
    <row r="4" spans="1:25" ht="13.25" customHeight="1" thickBot="1">
      <c r="A4" s="2204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21"/>
      <c r="J4" s="2817" t="s">
        <v>366</v>
      </c>
      <c r="K4" s="2818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5"/>
      <c r="W4" s="2816"/>
      <c r="X4" s="1691" t="s">
        <v>586</v>
      </c>
      <c r="Y4" s="10"/>
    </row>
    <row r="5" spans="1:25" ht="13.25" customHeight="1">
      <c r="A5" s="2205">
        <v>41275</v>
      </c>
      <c r="B5" s="1777">
        <v>97.866556876301033</v>
      </c>
      <c r="C5" s="968" t="s">
        <v>271</v>
      </c>
      <c r="D5" s="2209" t="s">
        <v>271</v>
      </c>
      <c r="E5" s="2208">
        <f>SUM(B5:B5)/3</f>
        <v>32.62218562543368</v>
      </c>
      <c r="F5" s="2218" t="s">
        <v>271</v>
      </c>
      <c r="G5" s="2219">
        <f>SUM(B5:B5)/7</f>
        <v>13.980936696614434</v>
      </c>
      <c r="H5" s="2209" t="s">
        <v>271</v>
      </c>
      <c r="I5" s="2220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99.59</v>
      </c>
      <c r="P5" s="968" t="s">
        <v>271</v>
      </c>
      <c r="Q5" s="1693" t="s">
        <v>271</v>
      </c>
      <c r="R5" s="642">
        <f>SUM(O5:O5)/3</f>
        <v>33.196666666666665</v>
      </c>
      <c r="S5" s="750" t="s">
        <v>271</v>
      </c>
      <c r="T5" s="689">
        <f>SUM(O5:O5)/7</f>
        <v>14.227142857142857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0">
        <v>41306</v>
      </c>
      <c r="B6" s="1752">
        <v>98.335550550954594</v>
      </c>
      <c r="C6" s="21">
        <f t="shared" ref="C6:C69" si="2">B6-B5</f>
        <v>0.46899367465356079</v>
      </c>
      <c r="D6" s="1748" t="s">
        <v>271</v>
      </c>
      <c r="E6" s="687">
        <f>SUM(B5:B6)/3</f>
        <v>65.400702475751871</v>
      </c>
      <c r="F6" s="266">
        <f t="shared" ref="F6:F69" si="3">E6-E5</f>
        <v>32.778516850318191</v>
      </c>
      <c r="G6" s="1745">
        <f>SUM(B5:B6)/7</f>
        <v>28.028872489607945</v>
      </c>
      <c r="H6" s="1746">
        <f t="shared" ref="H6:H69" si="4">G6-G5</f>
        <v>14.047935792993512</v>
      </c>
      <c r="I6" s="2221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</v>
      </c>
      <c r="P6" s="36">
        <f t="shared" ref="P6:P69" si="5">O6-O5</f>
        <v>0.20999999999999375</v>
      </c>
      <c r="Q6" s="683" t="s">
        <v>271</v>
      </c>
      <c r="R6" s="394">
        <f>SUM(O5:O6)/3</f>
        <v>66.463333333333324</v>
      </c>
      <c r="S6" s="297">
        <f t="shared" ref="S6:S69" si="6">R6-R5</f>
        <v>33.266666666666659</v>
      </c>
      <c r="T6" s="687">
        <f>SUM(O5:O6)/7</f>
        <v>28.484285714285711</v>
      </c>
      <c r="U6" s="266">
        <f t="shared" ref="U6:U69" si="7">T6-T5</f>
        <v>14.257142857142854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0">
        <v>41334</v>
      </c>
      <c r="B7" s="1752">
        <v>98.762356936731265</v>
      </c>
      <c r="C7" s="21">
        <f t="shared" si="2"/>
        <v>0.42680638577667196</v>
      </c>
      <c r="D7" s="1748" t="s">
        <v>271</v>
      </c>
      <c r="E7" s="687">
        <f t="shared" ref="E7:E39" si="8">SUM(B5:B7)/3</f>
        <v>98.321488121328954</v>
      </c>
      <c r="F7" s="266">
        <f t="shared" si="3"/>
        <v>32.920785645577084</v>
      </c>
      <c r="G7" s="1745">
        <f>SUM(B5:B7)/7</f>
        <v>42.137780623426693</v>
      </c>
      <c r="H7" s="1746">
        <f t="shared" si="4"/>
        <v>14.108908133818748</v>
      </c>
      <c r="I7" s="2221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100.04</v>
      </c>
      <c r="P7" s="36">
        <f t="shared" si="5"/>
        <v>0.24000000000000909</v>
      </c>
      <c r="Q7" s="683" t="s">
        <v>271</v>
      </c>
      <c r="R7" s="394">
        <f t="shared" ref="R7:R70" si="9">SUM(O5:O7)/3</f>
        <v>99.81</v>
      </c>
      <c r="S7" s="297">
        <f t="shared" si="6"/>
        <v>33.346666666666678</v>
      </c>
      <c r="T7" s="687">
        <f>SUM(O5:O7)/7</f>
        <v>42.775714285714287</v>
      </c>
      <c r="U7" s="266">
        <f t="shared" si="7"/>
        <v>14.291428571428575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0">
        <v>41365</v>
      </c>
      <c r="B8" s="1752">
        <v>99.138477986169462</v>
      </c>
      <c r="C8" s="21">
        <f t="shared" si="2"/>
        <v>0.37612104943819702</v>
      </c>
      <c r="D8" s="1748" t="s">
        <v>271</v>
      </c>
      <c r="E8" s="687">
        <f t="shared" si="8"/>
        <v>98.745461824618431</v>
      </c>
      <c r="F8" s="266">
        <f t="shared" si="3"/>
        <v>0.42397370328947659</v>
      </c>
      <c r="G8" s="1745">
        <f>SUM(B5:B8)/7</f>
        <v>56.300420335736611</v>
      </c>
      <c r="H8" s="1746">
        <f t="shared" si="4"/>
        <v>14.162639712309918</v>
      </c>
      <c r="I8" s="2221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</v>
      </c>
      <c r="P8" s="36">
        <f t="shared" si="5"/>
        <v>0.25999999999999091</v>
      </c>
      <c r="Q8" s="683" t="s">
        <v>271</v>
      </c>
      <c r="R8" s="394">
        <f t="shared" si="9"/>
        <v>100.04666666666667</v>
      </c>
      <c r="S8" s="297">
        <f t="shared" si="6"/>
        <v>0.23666666666666458</v>
      </c>
      <c r="T8" s="687">
        <f>SUM(O5:O8)/7</f>
        <v>57.104285714285716</v>
      </c>
      <c r="U8" s="266">
        <f t="shared" si="7"/>
        <v>14.328571428571429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0">
        <v>41395</v>
      </c>
      <c r="B9" s="1752">
        <v>99.488641857878847</v>
      </c>
      <c r="C9" s="21">
        <f t="shared" si="2"/>
        <v>0.35016387170938401</v>
      </c>
      <c r="D9" s="1748" t="s">
        <v>271</v>
      </c>
      <c r="E9" s="687">
        <f t="shared" si="8"/>
        <v>99.129825593593196</v>
      </c>
      <c r="F9" s="266">
        <f t="shared" si="3"/>
        <v>0.38436376897476521</v>
      </c>
      <c r="G9" s="1745">
        <f>SUM(B5:B9)/7</f>
        <v>70.513083458290737</v>
      </c>
      <c r="H9" s="1746">
        <f t="shared" si="4"/>
        <v>14.212663122554126</v>
      </c>
      <c r="I9" s="2221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100.54</v>
      </c>
      <c r="P9" s="36">
        <f t="shared" si="5"/>
        <v>0.24000000000000909</v>
      </c>
      <c r="Q9" s="683" t="s">
        <v>271</v>
      </c>
      <c r="R9" s="394">
        <f t="shared" si="9"/>
        <v>100.29333333333334</v>
      </c>
      <c r="S9" s="297">
        <f t="shared" si="6"/>
        <v>0.2466666666666697</v>
      </c>
      <c r="T9" s="687">
        <f>SUM(O5:O9)/7</f>
        <v>71.467142857142861</v>
      </c>
      <c r="U9" s="266">
        <f t="shared" si="7"/>
        <v>14.362857142857145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0">
        <v>41426</v>
      </c>
      <c r="B10" s="1752">
        <v>99.819628547691593</v>
      </c>
      <c r="C10" s="21">
        <f t="shared" si="2"/>
        <v>0.3309866898127467</v>
      </c>
      <c r="D10" s="1748" t="s">
        <v>271</v>
      </c>
      <c r="E10" s="687">
        <f t="shared" si="8"/>
        <v>99.482249463913305</v>
      </c>
      <c r="F10" s="266">
        <f t="shared" si="3"/>
        <v>0.35242387032010924</v>
      </c>
      <c r="G10" s="1745">
        <f>SUM(B5:B10)/7</f>
        <v>84.773030393675256</v>
      </c>
      <c r="H10" s="1746">
        <f t="shared" si="4"/>
        <v>14.259946935384519</v>
      </c>
      <c r="I10" s="2221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100.75</v>
      </c>
      <c r="P10" s="36">
        <f t="shared" si="5"/>
        <v>0.20999999999999375</v>
      </c>
      <c r="Q10" s="683" t="s">
        <v>271</v>
      </c>
      <c r="R10" s="394">
        <f t="shared" si="9"/>
        <v>100.53000000000002</v>
      </c>
      <c r="S10" s="297">
        <f t="shared" si="6"/>
        <v>0.23666666666667879</v>
      </c>
      <c r="T10" s="687">
        <f>SUM(O5:O10)/7</f>
        <v>85.86</v>
      </c>
      <c r="U10" s="266">
        <f t="shared" si="7"/>
        <v>14.392857142857139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0">
        <v>41456</v>
      </c>
      <c r="B11" s="1752">
        <v>100.15847569704279</v>
      </c>
      <c r="C11" s="21">
        <f t="shared" si="2"/>
        <v>0.33884714935119575</v>
      </c>
      <c r="D11" s="1748" t="s">
        <v>271</v>
      </c>
      <c r="E11" s="687">
        <f t="shared" si="8"/>
        <v>99.822248700871071</v>
      </c>
      <c r="F11" s="266">
        <f t="shared" si="3"/>
        <v>0.33999923695776602</v>
      </c>
      <c r="G11" s="1745">
        <f t="shared" ref="G11:G43" si="10">SUM(B5:B11)/7</f>
        <v>99.081384064681373</v>
      </c>
      <c r="H11" s="1746">
        <f t="shared" si="4"/>
        <v>14.308353671006117</v>
      </c>
      <c r="I11" s="2221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100.94</v>
      </c>
      <c r="P11" s="36">
        <f t="shared" si="5"/>
        <v>0.18999999999999773</v>
      </c>
      <c r="Q11" s="683" t="s">
        <v>271</v>
      </c>
      <c r="R11" s="394">
        <f t="shared" si="9"/>
        <v>100.74333333333334</v>
      </c>
      <c r="S11" s="297">
        <f t="shared" si="6"/>
        <v>0.21333333333332405</v>
      </c>
      <c r="T11" s="687">
        <f t="shared" ref="T11:T74" si="11">SUM(O5:O11)/7</f>
        <v>100.28</v>
      </c>
      <c r="U11" s="266">
        <f t="shared" si="7"/>
        <v>14.420000000000002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0">
        <v>41487</v>
      </c>
      <c r="B12" s="1752">
        <v>100.54691729882791</v>
      </c>
      <c r="C12" s="21">
        <f t="shared" si="2"/>
        <v>0.388441601785118</v>
      </c>
      <c r="D12" s="1748" t="s">
        <v>271</v>
      </c>
      <c r="E12" s="687">
        <f t="shared" si="8"/>
        <v>100.17500718118742</v>
      </c>
      <c r="F12" s="266">
        <f t="shared" si="3"/>
        <v>0.35275848031635348</v>
      </c>
      <c r="G12" s="1745">
        <f t="shared" si="10"/>
        <v>99.46429269647092</v>
      </c>
      <c r="H12" s="1746">
        <f t="shared" si="4"/>
        <v>0.38290863178954737</v>
      </c>
      <c r="I12" s="2221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101.11</v>
      </c>
      <c r="P12" s="36">
        <f t="shared" si="5"/>
        <v>0.17000000000000171</v>
      </c>
      <c r="Q12" s="683" t="s">
        <v>271</v>
      </c>
      <c r="R12" s="394">
        <f t="shared" si="9"/>
        <v>100.93333333333334</v>
      </c>
      <c r="S12" s="297">
        <f t="shared" si="6"/>
        <v>0.18999999999999773</v>
      </c>
      <c r="T12" s="687">
        <f t="shared" si="11"/>
        <v>100.49714285714286</v>
      </c>
      <c r="U12" s="266">
        <f t="shared" si="7"/>
        <v>0.21714285714286063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0">
        <v>41518</v>
      </c>
      <c r="B13" s="1752">
        <v>101.02489179527468</v>
      </c>
      <c r="C13" s="21">
        <f t="shared" si="2"/>
        <v>0.4779744964467767</v>
      </c>
      <c r="D13" s="1748" t="s">
        <v>271</v>
      </c>
      <c r="E13" s="687">
        <f t="shared" si="8"/>
        <v>100.57676159704846</v>
      </c>
      <c r="F13" s="266">
        <f t="shared" si="3"/>
        <v>0.40175441586103489</v>
      </c>
      <c r="G13" s="1745">
        <f t="shared" si="10"/>
        <v>99.848484302802362</v>
      </c>
      <c r="H13" s="1746">
        <f t="shared" si="4"/>
        <v>0.38419160633144145</v>
      </c>
      <c r="I13" s="2221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101.27</v>
      </c>
      <c r="P13" s="36">
        <f t="shared" si="5"/>
        <v>0.15999999999999659</v>
      </c>
      <c r="Q13" s="683" t="s">
        <v>271</v>
      </c>
      <c r="R13" s="394">
        <f t="shared" si="9"/>
        <v>101.10666666666667</v>
      </c>
      <c r="S13" s="297">
        <f t="shared" si="6"/>
        <v>0.17333333333333201</v>
      </c>
      <c r="T13" s="687">
        <f t="shared" si="11"/>
        <v>100.70714285714284</v>
      </c>
      <c r="U13" s="266">
        <f t="shared" si="7"/>
        <v>0.20999999999997954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0">
        <v>41548</v>
      </c>
      <c r="B14" s="1752">
        <v>101.52378854573273</v>
      </c>
      <c r="C14" s="21">
        <f t="shared" si="2"/>
        <v>0.49889675045804438</v>
      </c>
      <c r="D14" s="1748" t="s">
        <v>271</v>
      </c>
      <c r="E14" s="687">
        <f t="shared" si="8"/>
        <v>101.0318658799451</v>
      </c>
      <c r="F14" s="266">
        <f t="shared" si="3"/>
        <v>0.45510428289664162</v>
      </c>
      <c r="G14" s="1745">
        <f t="shared" si="10"/>
        <v>100.2429745326597</v>
      </c>
      <c r="H14" s="1746">
        <f t="shared" si="4"/>
        <v>0.39449022985733961</v>
      </c>
      <c r="I14" s="2221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101.39</v>
      </c>
      <c r="P14" s="36">
        <f t="shared" si="5"/>
        <v>0.12000000000000455</v>
      </c>
      <c r="Q14" s="683" t="s">
        <v>271</v>
      </c>
      <c r="R14" s="394">
        <f t="shared" si="9"/>
        <v>101.25666666666666</v>
      </c>
      <c r="S14" s="297">
        <f t="shared" si="6"/>
        <v>0.14999999999999147</v>
      </c>
      <c r="T14" s="687">
        <f t="shared" si="11"/>
        <v>100.9</v>
      </c>
      <c r="U14" s="266">
        <f t="shared" si="7"/>
        <v>0.19285714285716438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0">
        <v>41579</v>
      </c>
      <c r="B15" s="1752">
        <v>101.89868903560127</v>
      </c>
      <c r="C15" s="21">
        <f t="shared" si="2"/>
        <v>0.37490048986853708</v>
      </c>
      <c r="D15" s="1748" t="s">
        <v>271</v>
      </c>
      <c r="E15" s="687">
        <f t="shared" si="8"/>
        <v>101.48245645886955</v>
      </c>
      <c r="F15" s="266">
        <f t="shared" si="3"/>
        <v>0.45059057892444798</v>
      </c>
      <c r="G15" s="1745">
        <f t="shared" si="10"/>
        <v>100.63729039686426</v>
      </c>
      <c r="H15" s="1746">
        <f t="shared" si="4"/>
        <v>0.39431586420455744</v>
      </c>
      <c r="I15" s="2221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101.46</v>
      </c>
      <c r="P15" s="36">
        <f t="shared" si="5"/>
        <v>6.9999999999993179E-2</v>
      </c>
      <c r="Q15" s="683" t="s">
        <v>271</v>
      </c>
      <c r="R15" s="394">
        <f t="shared" si="9"/>
        <v>101.37333333333333</v>
      </c>
      <c r="S15" s="297">
        <f t="shared" si="6"/>
        <v>0.11666666666667425</v>
      </c>
      <c r="T15" s="52">
        <f t="shared" si="11"/>
        <v>101.06571428571429</v>
      </c>
      <c r="U15" s="263">
        <f t="shared" si="7"/>
        <v>0.16571428571428726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06">
        <v>41609</v>
      </c>
      <c r="B16" s="2210">
        <v>102.03202157013904</v>
      </c>
      <c r="C16" s="253">
        <f t="shared" si="2"/>
        <v>0.13333253453777161</v>
      </c>
      <c r="D16" s="2211" t="s">
        <v>271</v>
      </c>
      <c r="E16" s="684">
        <f t="shared" si="8"/>
        <v>101.81816638382435</v>
      </c>
      <c r="F16" s="694">
        <f t="shared" si="3"/>
        <v>0.33570992495479857</v>
      </c>
      <c r="G16" s="1694">
        <f t="shared" si="10"/>
        <v>101.00063035575856</v>
      </c>
      <c r="H16" s="2211">
        <f t="shared" si="4"/>
        <v>0.36333995889430071</v>
      </c>
      <c r="I16" s="2222" t="s">
        <v>344</v>
      </c>
      <c r="J16" s="1743" t="str">
        <f t="shared" si="0"/>
        <v>山</v>
      </c>
      <c r="K16" s="17">
        <v>1</v>
      </c>
      <c r="L16" s="2187"/>
      <c r="N16" s="256">
        <v>41609</v>
      </c>
      <c r="O16" s="714">
        <v>101.46</v>
      </c>
      <c r="P16" s="253">
        <f t="shared" si="5"/>
        <v>0</v>
      </c>
      <c r="Q16" s="684" t="s">
        <v>271</v>
      </c>
      <c r="R16" s="1694">
        <f t="shared" si="9"/>
        <v>101.43666666666667</v>
      </c>
      <c r="S16" s="298">
        <f t="shared" si="6"/>
        <v>6.3333333333332575E-2</v>
      </c>
      <c r="T16" s="684">
        <f t="shared" si="11"/>
        <v>101.19714285714285</v>
      </c>
      <c r="U16" s="694">
        <f t="shared" si="7"/>
        <v>0.13142857142855746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0">
        <v>41640</v>
      </c>
      <c r="B17" s="1752">
        <v>101.84629231442773</v>
      </c>
      <c r="C17" s="21">
        <f t="shared" si="2"/>
        <v>-0.18572925571130838</v>
      </c>
      <c r="D17" s="1746">
        <f t="shared" ref="D17:D80" si="12">ROUND((B17-B5)/B5*100,2)</f>
        <v>4.07</v>
      </c>
      <c r="E17" s="687">
        <f t="shared" si="8"/>
        <v>101.92566764005601</v>
      </c>
      <c r="F17" s="266">
        <f t="shared" si="3"/>
        <v>0.10750125623165729</v>
      </c>
      <c r="G17" s="1745">
        <f t="shared" si="10"/>
        <v>101.2901537510066</v>
      </c>
      <c r="H17" s="1746">
        <f t="shared" si="4"/>
        <v>0.28952339524803961</v>
      </c>
      <c r="I17" s="2221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101.37</v>
      </c>
      <c r="P17" s="36">
        <f t="shared" si="5"/>
        <v>-8.99999999999892E-2</v>
      </c>
      <c r="Q17" s="263">
        <f t="shared" ref="Q17:Q80" si="13">ROUND((O17-O5)/O5*100,2)</f>
        <v>1.79</v>
      </c>
      <c r="R17" s="394">
        <f t="shared" si="9"/>
        <v>101.42999999999999</v>
      </c>
      <c r="S17" s="297">
        <f t="shared" si="6"/>
        <v>-6.6666666666748142E-3</v>
      </c>
      <c r="T17" s="687">
        <f t="shared" si="11"/>
        <v>101.28571428571429</v>
      </c>
      <c r="U17" s="266">
        <f t="shared" si="7"/>
        <v>8.8571428571441402E-2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0">
        <v>41671</v>
      </c>
      <c r="B18" s="1752">
        <v>101.40247469978659</v>
      </c>
      <c r="C18" s="21">
        <f t="shared" si="2"/>
        <v>-0.44381761464113367</v>
      </c>
      <c r="D18" s="1746">
        <f t="shared" si="12"/>
        <v>3.12</v>
      </c>
      <c r="E18" s="687">
        <f t="shared" si="8"/>
        <v>101.76026286145111</v>
      </c>
      <c r="F18" s="266">
        <f t="shared" si="3"/>
        <v>-0.16540477860489489</v>
      </c>
      <c r="G18" s="1745">
        <f t="shared" si="10"/>
        <v>101.4678678942557</v>
      </c>
      <c r="H18" s="1746">
        <f t="shared" si="4"/>
        <v>0.17771414324910495</v>
      </c>
      <c r="I18" s="2221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</v>
      </c>
      <c r="P18" s="36">
        <f t="shared" si="5"/>
        <v>-0.17000000000000171</v>
      </c>
      <c r="Q18" s="263">
        <f t="shared" si="13"/>
        <v>1.4</v>
      </c>
      <c r="R18" s="394">
        <f t="shared" si="9"/>
        <v>101.34333333333332</v>
      </c>
      <c r="S18" s="297">
        <f t="shared" si="6"/>
        <v>-8.6666666666673109E-2</v>
      </c>
      <c r="T18" s="687">
        <f t="shared" si="11"/>
        <v>101.32285714285715</v>
      </c>
      <c r="U18" s="266">
        <f t="shared" si="7"/>
        <v>3.7142857142853813E-2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0">
        <v>41699</v>
      </c>
      <c r="B19" s="1752">
        <v>100.82293720186543</v>
      </c>
      <c r="C19" s="21">
        <f t="shared" si="2"/>
        <v>-0.57953749792116582</v>
      </c>
      <c r="D19" s="1746">
        <f t="shared" si="12"/>
        <v>2.09</v>
      </c>
      <c r="E19" s="687">
        <f t="shared" si="8"/>
        <v>101.35723473869325</v>
      </c>
      <c r="F19" s="266">
        <f t="shared" si="3"/>
        <v>-0.40302812275785982</v>
      </c>
      <c r="G19" s="611">
        <f t="shared" si="10"/>
        <v>101.50729930897535</v>
      </c>
      <c r="H19" s="633">
        <f t="shared" si="4"/>
        <v>3.9431414719643954E-2</v>
      </c>
      <c r="I19" s="2221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100.98</v>
      </c>
      <c r="P19" s="36">
        <f t="shared" si="5"/>
        <v>-0.21999999999999886</v>
      </c>
      <c r="Q19" s="263">
        <f t="shared" si="13"/>
        <v>0.94</v>
      </c>
      <c r="R19" s="394">
        <f t="shared" si="9"/>
        <v>101.18333333333334</v>
      </c>
      <c r="S19" s="297">
        <f t="shared" si="6"/>
        <v>-0.15999999999998238</v>
      </c>
      <c r="T19" s="687">
        <f t="shared" si="11"/>
        <v>101.30428571428571</v>
      </c>
      <c r="U19" s="266">
        <f t="shared" si="7"/>
        <v>-1.8571428571434012E-2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0">
        <v>41730</v>
      </c>
      <c r="B20" s="1752">
        <v>100.26197512533699</v>
      </c>
      <c r="C20" s="21">
        <f t="shared" si="2"/>
        <v>-0.56096207652844043</v>
      </c>
      <c r="D20" s="1746">
        <f t="shared" si="12"/>
        <v>1.1299999999999999</v>
      </c>
      <c r="E20" s="687">
        <f t="shared" si="8"/>
        <v>100.82912900899635</v>
      </c>
      <c r="F20" s="266">
        <f t="shared" si="3"/>
        <v>-0.52810572969690384</v>
      </c>
      <c r="G20" s="611">
        <f t="shared" si="10"/>
        <v>101.39831121326996</v>
      </c>
      <c r="H20" s="633">
        <f t="shared" si="4"/>
        <v>-0.10898809570538504</v>
      </c>
      <c r="I20" s="2221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100.72</v>
      </c>
      <c r="P20" s="36">
        <f t="shared" si="5"/>
        <v>-0.26000000000000512</v>
      </c>
      <c r="Q20" s="263">
        <f t="shared" si="13"/>
        <v>0.42</v>
      </c>
      <c r="R20" s="394">
        <f t="shared" si="9"/>
        <v>100.96666666666665</v>
      </c>
      <c r="S20" s="297">
        <f t="shared" si="6"/>
        <v>-0.21666666666668277</v>
      </c>
      <c r="T20" s="687">
        <f t="shared" si="11"/>
        <v>101.22571428571429</v>
      </c>
      <c r="U20" s="266">
        <f t="shared" si="7"/>
        <v>-7.8571428571422075E-2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0">
        <v>41760</v>
      </c>
      <c r="B21" s="1752">
        <v>99.821592622128605</v>
      </c>
      <c r="C21" s="21">
        <f t="shared" si="2"/>
        <v>-0.44038250320838301</v>
      </c>
      <c r="D21" s="1746">
        <f t="shared" si="12"/>
        <v>0.33</v>
      </c>
      <c r="E21" s="687">
        <f t="shared" si="8"/>
        <v>100.30216831644367</v>
      </c>
      <c r="F21" s="266">
        <f t="shared" si="3"/>
        <v>-0.5269606925526773</v>
      </c>
      <c r="G21" s="611">
        <f t="shared" si="10"/>
        <v>101.1551403670408</v>
      </c>
      <c r="H21" s="633">
        <f t="shared" si="4"/>
        <v>-0.24317084622916241</v>
      </c>
      <c r="I21" s="2221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100.48</v>
      </c>
      <c r="P21" s="36">
        <f t="shared" si="5"/>
        <v>-0.23999999999999488</v>
      </c>
      <c r="Q21" s="263">
        <f t="shared" si="13"/>
        <v>-0.06</v>
      </c>
      <c r="R21" s="394">
        <f t="shared" si="9"/>
        <v>100.72666666666667</v>
      </c>
      <c r="S21" s="297">
        <f t="shared" si="6"/>
        <v>-0.23999999999998067</v>
      </c>
      <c r="T21" s="687">
        <f t="shared" si="11"/>
        <v>101.09571428571428</v>
      </c>
      <c r="U21" s="266">
        <f t="shared" si="7"/>
        <v>-0.13000000000000966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0">
        <v>41791</v>
      </c>
      <c r="B22" s="1752">
        <v>99.550755031728457</v>
      </c>
      <c r="C22" s="21">
        <f t="shared" si="2"/>
        <v>-0.27083759040014854</v>
      </c>
      <c r="D22" s="1746">
        <f t="shared" si="12"/>
        <v>-0.27</v>
      </c>
      <c r="E22" s="687">
        <f t="shared" si="8"/>
        <v>99.878107593064684</v>
      </c>
      <c r="F22" s="266">
        <f t="shared" si="3"/>
        <v>-0.42406072337898593</v>
      </c>
      <c r="G22" s="611">
        <f t="shared" si="10"/>
        <v>100.81972122363041</v>
      </c>
      <c r="H22" s="633">
        <f t="shared" si="4"/>
        <v>-0.33541914341039103</v>
      </c>
      <c r="I22" s="2221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100.29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100.49666666666667</v>
      </c>
      <c r="S22" s="297">
        <f t="shared" si="6"/>
        <v>-0.23000000000000398</v>
      </c>
      <c r="T22" s="687">
        <f t="shared" si="11"/>
        <v>100.92857142857143</v>
      </c>
      <c r="U22" s="266">
        <f t="shared" si="7"/>
        <v>-0.16714285714284927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0">
        <v>41821</v>
      </c>
      <c r="B23" s="1752">
        <v>99.47066185848611</v>
      </c>
      <c r="C23" s="21">
        <f t="shared" si="2"/>
        <v>-8.0093173242346438E-2</v>
      </c>
      <c r="D23" s="1746">
        <f t="shared" si="12"/>
        <v>-0.69</v>
      </c>
      <c r="E23" s="687">
        <f t="shared" si="8"/>
        <v>99.614336504114377</v>
      </c>
      <c r="F23" s="266">
        <f t="shared" si="3"/>
        <v>-0.26377108895030688</v>
      </c>
      <c r="G23" s="611">
        <f t="shared" si="10"/>
        <v>100.45381269339428</v>
      </c>
      <c r="H23" s="633">
        <f t="shared" si="4"/>
        <v>-0.36590853023612624</v>
      </c>
      <c r="I23" s="2221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100.15</v>
      </c>
      <c r="P23" s="36">
        <f t="shared" si="5"/>
        <v>-0.14000000000000057</v>
      </c>
      <c r="Q23" s="263">
        <f t="shared" si="13"/>
        <v>-0.78</v>
      </c>
      <c r="R23" s="394">
        <f t="shared" si="9"/>
        <v>100.30666666666667</v>
      </c>
      <c r="S23" s="297">
        <f t="shared" si="6"/>
        <v>-0.18999999999999773</v>
      </c>
      <c r="T23" s="687">
        <f t="shared" si="11"/>
        <v>100.74142857142856</v>
      </c>
      <c r="U23" s="266">
        <f t="shared" si="7"/>
        <v>-0.18714285714287371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0">
        <v>41852</v>
      </c>
      <c r="B24" s="1752">
        <v>99.556318001378699</v>
      </c>
      <c r="C24" s="21">
        <f t="shared" si="2"/>
        <v>8.5656142892588605E-2</v>
      </c>
      <c r="D24" s="1746">
        <f t="shared" si="12"/>
        <v>-0.99</v>
      </c>
      <c r="E24" s="687">
        <f t="shared" si="8"/>
        <v>99.525911630531084</v>
      </c>
      <c r="F24" s="266">
        <f t="shared" si="3"/>
        <v>-8.8424873583292651E-2</v>
      </c>
      <c r="G24" s="611">
        <f t="shared" si="10"/>
        <v>100.12667350581584</v>
      </c>
      <c r="H24" s="633">
        <f t="shared" si="4"/>
        <v>-0.32713918757843885</v>
      </c>
      <c r="I24" s="2221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100.06</v>
      </c>
      <c r="P24" s="36">
        <f t="shared" si="5"/>
        <v>-9.0000000000003411E-2</v>
      </c>
      <c r="Q24" s="263">
        <f t="shared" si="13"/>
        <v>-1.04</v>
      </c>
      <c r="R24" s="394">
        <f t="shared" si="9"/>
        <v>100.16666666666667</v>
      </c>
      <c r="S24" s="297">
        <f t="shared" si="6"/>
        <v>-0.14000000000000057</v>
      </c>
      <c r="T24" s="687">
        <f t="shared" si="11"/>
        <v>100.55428571428573</v>
      </c>
      <c r="U24" s="266">
        <f t="shared" si="7"/>
        <v>-0.18714285714283108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0">
        <v>41883</v>
      </c>
      <c r="B25" s="1752">
        <v>99.596846146524612</v>
      </c>
      <c r="C25" s="21">
        <f t="shared" si="2"/>
        <v>4.0528145145913186E-2</v>
      </c>
      <c r="D25" s="1746">
        <f t="shared" si="12"/>
        <v>-1.41</v>
      </c>
      <c r="E25" s="687">
        <f t="shared" si="8"/>
        <v>99.541275335463141</v>
      </c>
      <c r="F25" s="266">
        <f t="shared" si="3"/>
        <v>1.5363704932056521E-2</v>
      </c>
      <c r="G25" s="611">
        <f t="shared" si="10"/>
        <v>99.868726569635555</v>
      </c>
      <c r="H25" s="633">
        <f t="shared" si="4"/>
        <v>-0.2579469361802893</v>
      </c>
      <c r="I25" s="2221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100.02</v>
      </c>
      <c r="P25" s="36">
        <f t="shared" si="5"/>
        <v>-4.0000000000006253E-2</v>
      </c>
      <c r="Q25" s="263">
        <f t="shared" si="13"/>
        <v>-1.23</v>
      </c>
      <c r="R25" s="394">
        <f t="shared" si="9"/>
        <v>100.07666666666667</v>
      </c>
      <c r="S25" s="297">
        <f t="shared" si="6"/>
        <v>-9.0000000000003411E-2</v>
      </c>
      <c r="T25" s="687">
        <f t="shared" si="11"/>
        <v>100.38571428571429</v>
      </c>
      <c r="U25" s="266">
        <f t="shared" si="7"/>
        <v>-0.1685714285714397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0">
        <v>41913</v>
      </c>
      <c r="B26" s="1752">
        <v>99.558237961360803</v>
      </c>
      <c r="C26" s="21">
        <f t="shared" si="2"/>
        <v>-3.8608185163809594E-2</v>
      </c>
      <c r="D26" s="1746">
        <f t="shared" si="12"/>
        <v>-1.94</v>
      </c>
      <c r="E26" s="687">
        <f t="shared" si="8"/>
        <v>99.570467369754695</v>
      </c>
      <c r="F26" s="266">
        <f t="shared" si="3"/>
        <v>2.9192034291554592E-2</v>
      </c>
      <c r="G26" s="611">
        <f t="shared" si="10"/>
        <v>99.688055249563462</v>
      </c>
      <c r="H26" s="633">
        <f t="shared" si="4"/>
        <v>-0.18067132007209352</v>
      </c>
      <c r="I26" s="2221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100.01</v>
      </c>
      <c r="P26" s="593">
        <f t="shared" si="5"/>
        <v>-9.9999999999909051E-3</v>
      </c>
      <c r="Q26" s="693">
        <f t="shared" si="13"/>
        <v>-1.36</v>
      </c>
      <c r="R26" s="393">
        <f t="shared" si="9"/>
        <v>100.02999999999999</v>
      </c>
      <c r="S26" s="295">
        <f t="shared" si="6"/>
        <v>-4.6666666666681067E-2</v>
      </c>
      <c r="T26" s="683">
        <f t="shared" si="11"/>
        <v>100.24714285714286</v>
      </c>
      <c r="U26" s="693">
        <f t="shared" si="7"/>
        <v>-0.13857142857142435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0">
        <v>41944</v>
      </c>
      <c r="B27" s="1752">
        <v>99.444052523904418</v>
      </c>
      <c r="C27" s="21">
        <f t="shared" si="2"/>
        <v>-0.11418543745638488</v>
      </c>
      <c r="D27" s="1746">
        <f t="shared" si="12"/>
        <v>-2.41</v>
      </c>
      <c r="E27" s="687">
        <f t="shared" si="8"/>
        <v>99.533045543929958</v>
      </c>
      <c r="F27" s="266">
        <f t="shared" si="3"/>
        <v>-3.7421825824736743E-2</v>
      </c>
      <c r="G27" s="611">
        <f t="shared" si="10"/>
        <v>99.571209163644525</v>
      </c>
      <c r="H27" s="633">
        <f t="shared" si="4"/>
        <v>-0.11684608591893664</v>
      </c>
      <c r="I27" s="2221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-1.41</v>
      </c>
      <c r="R27" s="394">
        <f t="shared" si="9"/>
        <v>100.02</v>
      </c>
      <c r="S27" s="297">
        <f t="shared" si="6"/>
        <v>-9.9999999999909051E-3</v>
      </c>
      <c r="T27" s="687">
        <f t="shared" si="11"/>
        <v>100.14857142857143</v>
      </c>
      <c r="U27" s="266">
        <f t="shared" si="7"/>
        <v>-9.8571428571432307E-2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07">
        <v>41974</v>
      </c>
      <c r="B28" s="1765">
        <v>99.295542421505601</v>
      </c>
      <c r="C28" s="22">
        <f t="shared" si="2"/>
        <v>-0.14851010239881646</v>
      </c>
      <c r="D28" s="1763">
        <f t="shared" si="12"/>
        <v>-2.68</v>
      </c>
      <c r="E28" s="1749">
        <f t="shared" si="8"/>
        <v>99.432610968923612</v>
      </c>
      <c r="F28" s="267">
        <f t="shared" si="3"/>
        <v>-0.10043457500634645</v>
      </c>
      <c r="G28" s="612">
        <f t="shared" si="10"/>
        <v>99.496059134984108</v>
      </c>
      <c r="H28" s="634">
        <f t="shared" si="4"/>
        <v>-7.5150028660416979E-2</v>
      </c>
      <c r="I28" s="2223" t="s">
        <v>346</v>
      </c>
      <c r="J28" s="1741" t="str">
        <f t="shared" si="0"/>
        <v>---</v>
      </c>
      <c r="K28" s="17">
        <v>0</v>
      </c>
      <c r="L28" s="2187"/>
      <c r="M28" s="10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-1.37</v>
      </c>
      <c r="R28" s="394">
        <f t="shared" si="9"/>
        <v>100.03666666666668</v>
      </c>
      <c r="S28" s="297">
        <f t="shared" si="6"/>
        <v>1.666666666667993E-2</v>
      </c>
      <c r="T28" s="688">
        <f t="shared" si="11"/>
        <v>100.08999999999999</v>
      </c>
      <c r="U28" s="267">
        <f t="shared" si="7"/>
        <v>-5.8571428571440265E-2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0">
        <v>42005</v>
      </c>
      <c r="B29" s="1752">
        <v>99.179958950761034</v>
      </c>
      <c r="C29" s="21">
        <f t="shared" si="2"/>
        <v>-0.11558347074456776</v>
      </c>
      <c r="D29" s="1746">
        <f t="shared" si="12"/>
        <v>-2.62</v>
      </c>
      <c r="E29" s="687">
        <f t="shared" si="8"/>
        <v>99.306517965390356</v>
      </c>
      <c r="F29" s="266">
        <f t="shared" si="3"/>
        <v>-0.12609300353325636</v>
      </c>
      <c r="G29" s="611">
        <f t="shared" si="10"/>
        <v>99.443088266274472</v>
      </c>
      <c r="H29" s="633">
        <f t="shared" si="4"/>
        <v>-5.2970868709635965E-2</v>
      </c>
      <c r="I29" s="2221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-1.22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100.06714285714284</v>
      </c>
      <c r="U29" s="266">
        <f t="shared" si="7"/>
        <v>-2.285714285714846E-2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0">
        <v>42036</v>
      </c>
      <c r="B30" s="1752">
        <v>99.099042722255646</v>
      </c>
      <c r="C30" s="21">
        <f t="shared" si="2"/>
        <v>-8.0916228505387267E-2</v>
      </c>
      <c r="D30" s="1746">
        <f t="shared" si="12"/>
        <v>-2.27</v>
      </c>
      <c r="E30" s="687">
        <f t="shared" si="8"/>
        <v>99.191514698174103</v>
      </c>
      <c r="F30" s="266">
        <f t="shared" si="3"/>
        <v>-0.11500326721625242</v>
      </c>
      <c r="G30" s="611">
        <f t="shared" si="10"/>
        <v>99.389999818241535</v>
      </c>
      <c r="H30" s="633">
        <f t="shared" si="4"/>
        <v>-5.3088448032937663E-2</v>
      </c>
      <c r="I30" s="2221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-0.98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100.07571428571428</v>
      </c>
      <c r="U30" s="266">
        <f t="shared" si="7"/>
        <v>8.5714285714431071E-3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0">
        <v>42064</v>
      </c>
      <c r="B31" s="1752">
        <v>99.072711891503332</v>
      </c>
      <c r="C31" s="36">
        <f t="shared" si="2"/>
        <v>-2.6330830752314682E-2</v>
      </c>
      <c r="D31" s="1746">
        <f t="shared" si="12"/>
        <v>-1.74</v>
      </c>
      <c r="E31" s="52">
        <f t="shared" si="8"/>
        <v>99.117237854840013</v>
      </c>
      <c r="F31" s="263">
        <f t="shared" si="3"/>
        <v>-7.4276843334089904E-2</v>
      </c>
      <c r="G31" s="394">
        <f t="shared" si="10"/>
        <v>99.320913231116492</v>
      </c>
      <c r="H31" s="297">
        <f t="shared" si="4"/>
        <v>-6.9086587125042342E-2</v>
      </c>
      <c r="I31" s="2224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-0.68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100.10857142857142</v>
      </c>
      <c r="U31" s="266">
        <f t="shared" si="7"/>
        <v>3.2857142857139365E-2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0">
        <v>42095</v>
      </c>
      <c r="B32" s="1752">
        <v>99.09108417947067</v>
      </c>
      <c r="C32" s="36">
        <f t="shared" si="2"/>
        <v>1.8372287967338252E-2</v>
      </c>
      <c r="D32" s="1746">
        <f t="shared" si="12"/>
        <v>-1.17</v>
      </c>
      <c r="E32" s="687">
        <f t="shared" si="8"/>
        <v>99.087612931076549</v>
      </c>
      <c r="F32" s="266">
        <f t="shared" si="3"/>
        <v>-2.9624923763464039E-2</v>
      </c>
      <c r="G32" s="611">
        <f t="shared" si="10"/>
        <v>99.248661521537386</v>
      </c>
      <c r="H32" s="633">
        <f t="shared" si="4"/>
        <v>-7.2251709579106205E-2</v>
      </c>
      <c r="I32" s="2221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-0.35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5.0000000000011369E-2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0">
        <v>42125</v>
      </c>
      <c r="B33" s="1752">
        <v>99.152548397107495</v>
      </c>
      <c r="C33" s="21">
        <f t="shared" si="2"/>
        <v>6.1464217636824969E-2</v>
      </c>
      <c r="D33" s="1746">
        <f t="shared" si="12"/>
        <v>-0.67</v>
      </c>
      <c r="E33" s="687">
        <f t="shared" si="8"/>
        <v>99.10544815602718</v>
      </c>
      <c r="F33" s="266">
        <f t="shared" si="3"/>
        <v>1.7835224950630391E-2</v>
      </c>
      <c r="G33" s="611">
        <f t="shared" si="10"/>
        <v>99.190705869501173</v>
      </c>
      <c r="H33" s="633">
        <f t="shared" si="4"/>
        <v>-5.7955652036213223E-2</v>
      </c>
      <c r="I33" s="2221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-0.05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0">
        <v>42156</v>
      </c>
      <c r="B34" s="1752">
        <v>99.173990937192016</v>
      </c>
      <c r="C34" s="21">
        <f t="shared" si="2"/>
        <v>2.1442540084521511E-2</v>
      </c>
      <c r="D34" s="1746">
        <f t="shared" si="12"/>
        <v>-0.38</v>
      </c>
      <c r="E34" s="687">
        <f t="shared" si="8"/>
        <v>99.139207837923394</v>
      </c>
      <c r="F34" s="266">
        <f t="shared" si="3"/>
        <v>3.3759681896214033E-2</v>
      </c>
      <c r="G34" s="611">
        <f t="shared" si="10"/>
        <v>99.152125642827968</v>
      </c>
      <c r="H34" s="633">
        <f t="shared" si="4"/>
        <v>-3.8580226673204265E-2</v>
      </c>
      <c r="I34" s="2221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0.16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0">
        <v>42186</v>
      </c>
      <c r="B35" s="1752">
        <v>99.123826682398644</v>
      </c>
      <c r="C35" s="21">
        <f t="shared" si="2"/>
        <v>-5.016425479337272E-2</v>
      </c>
      <c r="D35" s="1746">
        <f t="shared" si="12"/>
        <v>-0.35</v>
      </c>
      <c r="E35" s="687">
        <f t="shared" si="8"/>
        <v>99.150122005566061</v>
      </c>
      <c r="F35" s="266">
        <f t="shared" si="3"/>
        <v>1.0914167642667394E-2</v>
      </c>
      <c r="G35" s="611">
        <f t="shared" si="10"/>
        <v>99.127594822955544</v>
      </c>
      <c r="H35" s="633">
        <f t="shared" si="4"/>
        <v>-2.4530819872424559E-2</v>
      </c>
      <c r="I35" s="2221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0.27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0">
        <v>42217</v>
      </c>
      <c r="B36" s="1752">
        <v>99.044484159404306</v>
      </c>
      <c r="C36" s="21">
        <f t="shared" si="2"/>
        <v>-7.9342522994338083E-2</v>
      </c>
      <c r="D36" s="1746">
        <f t="shared" si="12"/>
        <v>-0.51</v>
      </c>
      <c r="E36" s="687">
        <f t="shared" si="8"/>
        <v>99.114100592998327</v>
      </c>
      <c r="F36" s="266">
        <f t="shared" si="3"/>
        <v>-3.6021412567734501E-2</v>
      </c>
      <c r="G36" s="611">
        <f t="shared" si="10"/>
        <v>99.10824128133315</v>
      </c>
      <c r="H36" s="633">
        <f t="shared" si="4"/>
        <v>-1.9353541622393777E-2</v>
      </c>
      <c r="I36" s="2221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0.28999999999999998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0">
        <v>42248</v>
      </c>
      <c r="B37" s="1752">
        <v>98.923200458335117</v>
      </c>
      <c r="C37" s="21">
        <f t="shared" si="2"/>
        <v>-0.12128370106918851</v>
      </c>
      <c r="D37" s="1746">
        <f t="shared" si="12"/>
        <v>-0.68</v>
      </c>
      <c r="E37" s="687">
        <f t="shared" si="8"/>
        <v>99.030503766712698</v>
      </c>
      <c r="F37" s="266">
        <f t="shared" si="3"/>
        <v>-8.3596826285628367E-2</v>
      </c>
      <c r="G37" s="611">
        <f t="shared" si="10"/>
        <v>99.083120957915952</v>
      </c>
      <c r="H37" s="633">
        <f t="shared" si="4"/>
        <v>-2.5120323417198165E-2</v>
      </c>
      <c r="I37" s="2221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0.23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0">
        <v>42278</v>
      </c>
      <c r="B38" s="1752">
        <v>98.830712299460188</v>
      </c>
      <c r="C38" s="21">
        <f t="shared" si="2"/>
        <v>-9.2488158874928672E-2</v>
      </c>
      <c r="D38" s="1746">
        <f t="shared" si="12"/>
        <v>-0.73</v>
      </c>
      <c r="E38" s="687">
        <f t="shared" si="8"/>
        <v>98.93279897239988</v>
      </c>
      <c r="F38" s="266">
        <f t="shared" si="3"/>
        <v>-9.7704794312818422E-2</v>
      </c>
      <c r="G38" s="611">
        <f t="shared" si="10"/>
        <v>99.048549587624066</v>
      </c>
      <c r="H38" s="633">
        <f t="shared" si="4"/>
        <v>-3.4571370291885728E-2</v>
      </c>
      <c r="I38" s="2221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0">
        <v>42309</v>
      </c>
      <c r="B39" s="1752">
        <v>98.780781952217879</v>
      </c>
      <c r="C39" s="21">
        <f t="shared" si="2"/>
        <v>-4.9930347242309381E-2</v>
      </c>
      <c r="D39" s="1746">
        <f t="shared" si="12"/>
        <v>-0.67</v>
      </c>
      <c r="E39" s="687">
        <f t="shared" si="8"/>
        <v>98.844898236671057</v>
      </c>
      <c r="F39" s="266">
        <f t="shared" si="3"/>
        <v>-8.7900735728823065E-2</v>
      </c>
      <c r="G39" s="611">
        <f t="shared" si="10"/>
        <v>99.004220698016525</v>
      </c>
      <c r="H39" s="633">
        <f t="shared" si="4"/>
        <v>-4.4328889607541555E-2</v>
      </c>
      <c r="I39" s="2221" t="s">
        <v>346</v>
      </c>
      <c r="J39" s="1740" t="str">
        <f t="shared" si="0"/>
        <v>谷</v>
      </c>
      <c r="K39" s="17">
        <v>-1</v>
      </c>
      <c r="L39" s="645"/>
      <c r="M39" s="10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-0.02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-5.1428571428573377E-2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07">
        <v>42339</v>
      </c>
      <c r="B40" s="1765">
        <v>98.783795560771608</v>
      </c>
      <c r="C40" s="22">
        <f t="shared" si="2"/>
        <v>3.0136085537293411E-3</v>
      </c>
      <c r="D40" s="1763">
        <f t="shared" si="12"/>
        <v>-0.52</v>
      </c>
      <c r="E40" s="1749">
        <f t="shared" ref="E40:E55" si="14">SUM(B38:B40)/3</f>
        <v>98.79842993748322</v>
      </c>
      <c r="F40" s="267">
        <f t="shared" si="3"/>
        <v>-4.6468299187836237E-2</v>
      </c>
      <c r="G40" s="612">
        <f t="shared" si="10"/>
        <v>98.95154172139712</v>
      </c>
      <c r="H40" s="634">
        <f t="shared" si="4"/>
        <v>-5.2678976619404239E-2</v>
      </c>
      <c r="I40" s="2223" t="s">
        <v>346</v>
      </c>
      <c r="J40" s="1741" t="str">
        <f t="shared" si="0"/>
        <v>---</v>
      </c>
      <c r="K40" s="17">
        <v>0</v>
      </c>
      <c r="L40" s="2187"/>
      <c r="M40" s="10"/>
      <c r="N40" s="202">
        <v>42339</v>
      </c>
      <c r="O40" s="711">
        <v>99.9</v>
      </c>
      <c r="P40" s="242">
        <f t="shared" si="5"/>
        <v>-0.10999999999999943</v>
      </c>
      <c r="Q40" s="543">
        <f t="shared" si="13"/>
        <v>-0.17</v>
      </c>
      <c r="R40" s="492">
        <f t="shared" si="9"/>
        <v>100.01333333333332</v>
      </c>
      <c r="S40" s="490">
        <f t="shared" si="6"/>
        <v>-0.11666666666667425</v>
      </c>
      <c r="T40" s="688">
        <f t="shared" si="11"/>
        <v>100.21571428571428</v>
      </c>
      <c r="U40" s="267">
        <f t="shared" si="7"/>
        <v>-7.5714285714283847E-2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0">
        <v>42370</v>
      </c>
      <c r="B41" s="1752">
        <v>98.816958226544102</v>
      </c>
      <c r="C41" s="21">
        <f t="shared" si="2"/>
        <v>3.3162665772493938E-2</v>
      </c>
      <c r="D41" s="1746">
        <f t="shared" si="12"/>
        <v>-0.37</v>
      </c>
      <c r="E41" s="687">
        <f t="shared" si="14"/>
        <v>98.793845246511196</v>
      </c>
      <c r="F41" s="266">
        <f t="shared" si="3"/>
        <v>-4.5846909720239637E-3</v>
      </c>
      <c r="G41" s="1745">
        <f t="shared" si="10"/>
        <v>98.900537048447404</v>
      </c>
      <c r="H41" s="1746">
        <f t="shared" si="4"/>
        <v>-5.1004672949716223E-2</v>
      </c>
      <c r="I41" s="2221" t="s">
        <v>346</v>
      </c>
      <c r="J41" s="2530" t="str">
        <f t="shared" si="0"/>
        <v>---</v>
      </c>
      <c r="K41" s="17">
        <v>0</v>
      </c>
      <c r="L41" s="645"/>
      <c r="M41" s="10"/>
      <c r="N41" s="200">
        <v>42370</v>
      </c>
      <c r="O41" s="712">
        <v>99.82</v>
      </c>
      <c r="P41" s="244">
        <f t="shared" si="5"/>
        <v>-8.0000000000012506E-2</v>
      </c>
      <c r="Q41" s="263">
        <f t="shared" si="13"/>
        <v>-0.31</v>
      </c>
      <c r="R41" s="642">
        <f t="shared" si="9"/>
        <v>99.910000000000011</v>
      </c>
      <c r="S41" s="643">
        <f t="shared" si="6"/>
        <v>-0.10333333333331041</v>
      </c>
      <c r="T41" s="687">
        <f t="shared" si="11"/>
        <v>100.12571428571427</v>
      </c>
      <c r="U41" s="266">
        <f t="shared" si="7"/>
        <v>-9.0000000000017621E-2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0">
        <v>42401</v>
      </c>
      <c r="B42" s="1752">
        <v>98.772745376758337</v>
      </c>
      <c r="C42" s="36">
        <f t="shared" si="2"/>
        <v>-4.4212849785765229E-2</v>
      </c>
      <c r="D42" s="970">
        <f t="shared" si="12"/>
        <v>-0.33</v>
      </c>
      <c r="E42" s="52">
        <f t="shared" si="14"/>
        <v>98.791166388024678</v>
      </c>
      <c r="F42" s="263">
        <f t="shared" si="3"/>
        <v>-2.6788584865187204E-3</v>
      </c>
      <c r="G42" s="638">
        <f t="shared" si="10"/>
        <v>98.850382576213079</v>
      </c>
      <c r="H42" s="970">
        <f t="shared" si="4"/>
        <v>-5.0154472234325453E-2</v>
      </c>
      <c r="I42" s="2224" t="s">
        <v>346</v>
      </c>
      <c r="J42" s="1744" t="str">
        <f t="shared" si="0"/>
        <v>---</v>
      </c>
      <c r="K42" s="17">
        <v>0</v>
      </c>
      <c r="L42" s="645"/>
      <c r="M42" s="10"/>
      <c r="N42" s="201">
        <v>42401</v>
      </c>
      <c r="O42" s="710">
        <v>99.76</v>
      </c>
      <c r="P42" s="36">
        <f t="shared" si="5"/>
        <v>-5.9999999999988063E-2</v>
      </c>
      <c r="Q42" s="263">
        <f t="shared" si="13"/>
        <v>-0.45</v>
      </c>
      <c r="R42" s="394">
        <f t="shared" si="9"/>
        <v>99.826666666666668</v>
      </c>
      <c r="S42" s="297">
        <f t="shared" si="6"/>
        <v>-8.3333333333342807E-2</v>
      </c>
      <c r="T42" s="687">
        <f t="shared" si="11"/>
        <v>100.03142857142858</v>
      </c>
      <c r="U42" s="266">
        <f t="shared" si="7"/>
        <v>-9.4285714285689437E-2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0">
        <v>42430</v>
      </c>
      <c r="B43" s="1752">
        <v>98.78083084087298</v>
      </c>
      <c r="C43" s="21">
        <f t="shared" si="2"/>
        <v>8.0854641146430595E-3</v>
      </c>
      <c r="D43" s="1746">
        <f t="shared" si="12"/>
        <v>-0.28999999999999998</v>
      </c>
      <c r="E43" s="687">
        <f t="shared" si="14"/>
        <v>98.790178148058473</v>
      </c>
      <c r="F43" s="266">
        <f t="shared" si="3"/>
        <v>-9.8823996620467369E-4</v>
      </c>
      <c r="G43" s="1745">
        <f t="shared" si="10"/>
        <v>98.812717816422875</v>
      </c>
      <c r="H43" s="1746">
        <f t="shared" si="4"/>
        <v>-3.7664759790203561E-2</v>
      </c>
      <c r="I43" s="2221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-4.0000000000006253E-2</v>
      </c>
      <c r="Q43" s="263">
        <f t="shared" si="13"/>
        <v>-0.56999999999999995</v>
      </c>
      <c r="R43" s="394">
        <f t="shared" si="9"/>
        <v>99.766666666666652</v>
      </c>
      <c r="S43" s="297">
        <f t="shared" si="6"/>
        <v>-6.0000000000016485E-2</v>
      </c>
      <c r="T43" s="687">
        <f t="shared" si="11"/>
        <v>99.941428571428574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0">
        <v>42461</v>
      </c>
      <c r="B44" s="2514">
        <v>98.827626939900725</v>
      </c>
      <c r="C44" s="36">
        <f t="shared" si="2"/>
        <v>4.6796099027744731E-2</v>
      </c>
      <c r="D44" s="970">
        <f t="shared" si="12"/>
        <v>-0.27</v>
      </c>
      <c r="E44" s="52">
        <f t="shared" si="14"/>
        <v>98.793734385844004</v>
      </c>
      <c r="F44" s="263">
        <f t="shared" si="3"/>
        <v>3.5562377855313798E-3</v>
      </c>
      <c r="G44" s="638">
        <f t="shared" ref="G44" si="15">SUM(B38:B44)/7</f>
        <v>98.799064456646548</v>
      </c>
      <c r="H44" s="970">
        <f t="shared" si="4"/>
        <v>-1.3653359776327534E-2</v>
      </c>
      <c r="I44" s="2224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99.68</v>
      </c>
      <c r="P44" s="36">
        <f t="shared" si="5"/>
        <v>-3.9999999999992042E-2</v>
      </c>
      <c r="Q44" s="263">
        <f t="shared" si="13"/>
        <v>-0.69</v>
      </c>
      <c r="R44" s="394">
        <f t="shared" si="9"/>
        <v>99.720000000000013</v>
      </c>
      <c r="S44" s="297">
        <f t="shared" si="6"/>
        <v>-4.6666666666638434E-2</v>
      </c>
      <c r="T44" s="687">
        <f t="shared" si="11"/>
        <v>99.86</v>
      </c>
      <c r="U44" s="266">
        <f t="shared" si="7"/>
        <v>-8.1428571428574514E-2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0">
        <v>42491</v>
      </c>
      <c r="B45" s="1752">
        <v>98.93610348953132</v>
      </c>
      <c r="C45" s="21">
        <f t="shared" si="2"/>
        <v>0.10847654963059483</v>
      </c>
      <c r="D45" s="1746">
        <f t="shared" si="12"/>
        <v>-0.22</v>
      </c>
      <c r="E45" s="687">
        <f t="shared" si="14"/>
        <v>98.848187090101689</v>
      </c>
      <c r="F45" s="266">
        <f t="shared" si="3"/>
        <v>5.4452704257684559E-2</v>
      </c>
      <c r="G45" s="1745">
        <f t="shared" ref="G45:G82" si="16">SUM(B39:B45)/7</f>
        <v>98.814120340942424</v>
      </c>
      <c r="H45" s="1746">
        <f t="shared" si="4"/>
        <v>1.5055884295875899E-2</v>
      </c>
      <c r="I45" s="2202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99.66</v>
      </c>
      <c r="P45" s="251">
        <f t="shared" si="5"/>
        <v>-2.0000000000010232E-2</v>
      </c>
      <c r="Q45" s="693">
        <f t="shared" si="13"/>
        <v>-0.77</v>
      </c>
      <c r="R45" s="393">
        <f t="shared" si="9"/>
        <v>99.686666666666667</v>
      </c>
      <c r="S45" s="295">
        <f t="shared" si="6"/>
        <v>-3.3333333333345649E-2</v>
      </c>
      <c r="T45" s="683">
        <f t="shared" si="11"/>
        <v>99.792857142857159</v>
      </c>
      <c r="U45" s="693">
        <f t="shared" si="7"/>
        <v>-6.7142857142840739E-2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0">
        <v>42522</v>
      </c>
      <c r="B46" s="1752">
        <v>99.146729533312424</v>
      </c>
      <c r="C46" s="21">
        <f t="shared" si="2"/>
        <v>0.2106260437811045</v>
      </c>
      <c r="D46" s="1746">
        <f t="shared" si="12"/>
        <v>-0.03</v>
      </c>
      <c r="E46" s="687">
        <f t="shared" si="14"/>
        <v>98.970153320914804</v>
      </c>
      <c r="F46" s="266">
        <f t="shared" si="3"/>
        <v>0.12196623081311486</v>
      </c>
      <c r="G46" s="1745">
        <f t="shared" si="16"/>
        <v>98.866398566813047</v>
      </c>
      <c r="H46" s="1746">
        <f t="shared" si="4"/>
        <v>5.2278225870622919E-2</v>
      </c>
      <c r="I46" s="2202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99.66</v>
      </c>
      <c r="P46" s="36">
        <f t="shared" si="5"/>
        <v>0</v>
      </c>
      <c r="Q46" s="263">
        <f t="shared" si="13"/>
        <v>-0.79</v>
      </c>
      <c r="R46" s="394">
        <f t="shared" si="9"/>
        <v>99.666666666666671</v>
      </c>
      <c r="S46" s="297">
        <f t="shared" si="6"/>
        <v>-1.9999999999996021E-2</v>
      </c>
      <c r="T46" s="52">
        <f t="shared" si="11"/>
        <v>99.742857142857147</v>
      </c>
      <c r="U46" s="263">
        <f t="shared" si="7"/>
        <v>-5.0000000000011369E-2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0">
        <v>42552</v>
      </c>
      <c r="B47" s="1752">
        <v>99.455319894683157</v>
      </c>
      <c r="C47" s="21">
        <f t="shared" si="2"/>
        <v>0.30859036137073304</v>
      </c>
      <c r="D47" s="1746">
        <f t="shared" si="12"/>
        <v>0.33</v>
      </c>
      <c r="E47" s="687">
        <f t="shared" si="14"/>
        <v>99.179384305842291</v>
      </c>
      <c r="F47" s="266">
        <f t="shared" si="3"/>
        <v>0.20923098492748693</v>
      </c>
      <c r="G47" s="1745">
        <f t="shared" si="16"/>
        <v>98.962330614514713</v>
      </c>
      <c r="H47" s="1746">
        <f t="shared" si="4"/>
        <v>9.5932047701666079E-2</v>
      </c>
      <c r="I47" s="2202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99.69</v>
      </c>
      <c r="P47" s="36">
        <f t="shared" si="5"/>
        <v>3.0000000000001137E-2</v>
      </c>
      <c r="Q47" s="263">
        <f t="shared" si="13"/>
        <v>-0.73</v>
      </c>
      <c r="R47" s="394">
        <f t="shared" si="9"/>
        <v>99.67</v>
      </c>
      <c r="S47" s="297">
        <f t="shared" si="6"/>
        <v>3.3333333333303017E-3</v>
      </c>
      <c r="T47" s="687">
        <f t="shared" si="11"/>
        <v>99.712857142857146</v>
      </c>
      <c r="U47" s="266">
        <f t="shared" si="7"/>
        <v>-3.0000000000001137E-2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0">
        <v>42583</v>
      </c>
      <c r="B48" s="1752">
        <v>99.804916263204262</v>
      </c>
      <c r="C48" s="21">
        <f t="shared" si="2"/>
        <v>0.34959636852110521</v>
      </c>
      <c r="D48" s="1746">
        <f t="shared" si="12"/>
        <v>0.77</v>
      </c>
      <c r="E48" s="687">
        <f t="shared" si="14"/>
        <v>99.468988563733276</v>
      </c>
      <c r="F48" s="266">
        <f t="shared" si="3"/>
        <v>0.28960425789098565</v>
      </c>
      <c r="G48" s="1745">
        <f t="shared" si="16"/>
        <v>99.103467476894735</v>
      </c>
      <c r="H48" s="1746">
        <f t="shared" si="4"/>
        <v>0.14113686238002288</v>
      </c>
      <c r="I48" s="2202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99.74</v>
      </c>
      <c r="P48" s="36">
        <f t="shared" si="5"/>
        <v>4.9999999999997158E-2</v>
      </c>
      <c r="Q48" s="263">
        <f t="shared" si="13"/>
        <v>-0.61</v>
      </c>
      <c r="R48" s="394">
        <f t="shared" si="9"/>
        <v>99.696666666666658</v>
      </c>
      <c r="S48" s="297">
        <f t="shared" si="6"/>
        <v>2.6666666666656624E-2</v>
      </c>
      <c r="T48" s="687">
        <f t="shared" si="11"/>
        <v>99.701428571428579</v>
      </c>
      <c r="U48" s="266">
        <f t="shared" si="7"/>
        <v>-1.1428571428567125E-2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0">
        <v>42614</v>
      </c>
      <c r="B49" s="1752">
        <v>100.18006946431986</v>
      </c>
      <c r="C49" s="21">
        <f t="shared" si="2"/>
        <v>0.37515320111559447</v>
      </c>
      <c r="D49" s="1746">
        <f t="shared" si="12"/>
        <v>1.27</v>
      </c>
      <c r="E49" s="687">
        <f t="shared" si="14"/>
        <v>99.813435207402435</v>
      </c>
      <c r="F49" s="266">
        <f t="shared" si="3"/>
        <v>0.34444664366915845</v>
      </c>
      <c r="G49" s="1745">
        <f t="shared" si="16"/>
        <v>99.304513775117826</v>
      </c>
      <c r="H49" s="1746">
        <f t="shared" si="4"/>
        <v>0.2010462982230905</v>
      </c>
      <c r="I49" s="2202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99.82</v>
      </c>
      <c r="P49" s="36">
        <f t="shared" si="5"/>
        <v>7.9999999999998295E-2</v>
      </c>
      <c r="Q49" s="263">
        <f t="shared" si="13"/>
        <v>-0.43</v>
      </c>
      <c r="R49" s="394">
        <f t="shared" si="9"/>
        <v>99.75</v>
      </c>
      <c r="S49" s="297">
        <f t="shared" si="6"/>
        <v>5.333333333334167E-2</v>
      </c>
      <c r="T49" s="687">
        <f t="shared" si="11"/>
        <v>99.710000000000008</v>
      </c>
      <c r="U49" s="266">
        <f t="shared" si="7"/>
        <v>8.5714285714288962E-3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0">
        <v>42644</v>
      </c>
      <c r="B50" s="1752">
        <v>100.53853707367932</v>
      </c>
      <c r="C50" s="21">
        <f t="shared" si="2"/>
        <v>0.3584676093594652</v>
      </c>
      <c r="D50" s="1746">
        <f t="shared" si="12"/>
        <v>1.73</v>
      </c>
      <c r="E50" s="687">
        <f t="shared" si="14"/>
        <v>100.17450760040116</v>
      </c>
      <c r="F50" s="266">
        <f t="shared" si="3"/>
        <v>0.36107239299872163</v>
      </c>
      <c r="G50" s="1745">
        <f t="shared" si="16"/>
        <v>99.555614665518732</v>
      </c>
      <c r="H50" s="1746">
        <f t="shared" si="4"/>
        <v>0.251100890400906</v>
      </c>
      <c r="I50" s="2202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99.93</v>
      </c>
      <c r="P50" s="36">
        <f t="shared" si="5"/>
        <v>0.11000000000001364</v>
      </c>
      <c r="Q50" s="263">
        <f t="shared" si="13"/>
        <v>-0.2</v>
      </c>
      <c r="R50" s="394">
        <f t="shared" si="9"/>
        <v>99.83</v>
      </c>
      <c r="S50" s="297">
        <f t="shared" si="6"/>
        <v>7.9999999999998295E-2</v>
      </c>
      <c r="T50" s="687">
        <f t="shared" si="11"/>
        <v>99.740000000000009</v>
      </c>
      <c r="U50" s="266">
        <f t="shared" si="7"/>
        <v>3.0000000000001137E-2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0">
        <v>42675</v>
      </c>
      <c r="B51" s="1752">
        <v>100.92722953328143</v>
      </c>
      <c r="C51" s="21">
        <f t="shared" si="2"/>
        <v>0.38869245960211174</v>
      </c>
      <c r="D51" s="1746">
        <f t="shared" si="12"/>
        <v>2.17</v>
      </c>
      <c r="E51" s="687">
        <f t="shared" si="14"/>
        <v>100.5486120237602</v>
      </c>
      <c r="F51" s="266">
        <f t="shared" si="3"/>
        <v>0.37410442335904293</v>
      </c>
      <c r="G51" s="1745">
        <f t="shared" si="16"/>
        <v>99.85555789314455</v>
      </c>
      <c r="H51" s="1746">
        <f t="shared" si="4"/>
        <v>0.2999432276258176</v>
      </c>
      <c r="I51" s="2202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0.11999999999999034</v>
      </c>
      <c r="Q51" s="263">
        <f t="shared" si="13"/>
        <v>0.04</v>
      </c>
      <c r="R51" s="394">
        <f t="shared" si="9"/>
        <v>99.933333333333337</v>
      </c>
      <c r="S51" s="297">
        <f t="shared" si="6"/>
        <v>0.10333333333333883</v>
      </c>
      <c r="T51" s="687">
        <f t="shared" si="11"/>
        <v>99.79285714285713</v>
      </c>
      <c r="U51" s="266">
        <f t="shared" si="7"/>
        <v>5.2857142857121175E-2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0">
        <v>42705</v>
      </c>
      <c r="B52" s="1752">
        <v>101.3039987856579</v>
      </c>
      <c r="C52" s="21">
        <f t="shared" si="2"/>
        <v>0.3767692523764623</v>
      </c>
      <c r="D52" s="1746">
        <f t="shared" si="12"/>
        <v>2.5499999999999998</v>
      </c>
      <c r="E52" s="687">
        <f t="shared" si="14"/>
        <v>100.92325513087287</v>
      </c>
      <c r="F52" s="266">
        <f t="shared" si="3"/>
        <v>0.37464310711267501</v>
      </c>
      <c r="G52" s="1745">
        <f t="shared" si="16"/>
        <v>100.19382864973404</v>
      </c>
      <c r="H52" s="1746">
        <f t="shared" si="4"/>
        <v>0.33827075658949468</v>
      </c>
      <c r="I52" s="2202" t="s">
        <v>343</v>
      </c>
      <c r="J52" s="1741" t="str">
        <f t="shared" si="0"/>
        <v>---</v>
      </c>
      <c r="K52" s="2712">
        <v>0</v>
      </c>
      <c r="L52" s="649" t="s">
        <v>589</v>
      </c>
      <c r="M52" s="432"/>
      <c r="N52" s="202">
        <v>42705</v>
      </c>
      <c r="O52" s="711">
        <v>100.16</v>
      </c>
      <c r="P52" s="36">
        <f t="shared" si="5"/>
        <v>0.10999999999999943</v>
      </c>
      <c r="Q52" s="543">
        <f t="shared" si="13"/>
        <v>0.26</v>
      </c>
      <c r="R52" s="394">
        <f t="shared" si="9"/>
        <v>100.04666666666667</v>
      </c>
      <c r="S52" s="297">
        <f t="shared" si="6"/>
        <v>0.11333333333332973</v>
      </c>
      <c r="T52" s="687">
        <f t="shared" si="11"/>
        <v>99.864285714285714</v>
      </c>
      <c r="U52" s="266">
        <f t="shared" si="7"/>
        <v>7.1428571428583609E-2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198">
        <v>42736</v>
      </c>
      <c r="B53" s="2512">
        <v>101.60175950894251</v>
      </c>
      <c r="C53" s="615">
        <f t="shared" si="2"/>
        <v>0.29776072328461112</v>
      </c>
      <c r="D53" s="1035">
        <f t="shared" si="12"/>
        <v>2.82</v>
      </c>
      <c r="E53" s="696">
        <f t="shared" si="14"/>
        <v>101.27766260929394</v>
      </c>
      <c r="F53" s="1190">
        <f t="shared" si="3"/>
        <v>0.35440747842106646</v>
      </c>
      <c r="G53" s="2513">
        <f t="shared" si="16"/>
        <v>100.54454721768123</v>
      </c>
      <c r="H53" s="1035">
        <f t="shared" si="4"/>
        <v>0.35071856794718315</v>
      </c>
      <c r="I53" s="2227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100.26</v>
      </c>
      <c r="P53" s="512">
        <f t="shared" si="5"/>
        <v>0.10000000000000853</v>
      </c>
      <c r="Q53" s="263">
        <f t="shared" si="13"/>
        <v>0.44</v>
      </c>
      <c r="R53" s="642">
        <f t="shared" si="9"/>
        <v>100.15666666666665</v>
      </c>
      <c r="S53" s="643">
        <f t="shared" si="6"/>
        <v>0.10999999999998522</v>
      </c>
      <c r="T53" s="689">
        <f t="shared" si="11"/>
        <v>99.95</v>
      </c>
      <c r="U53" s="268">
        <f t="shared" si="7"/>
        <v>8.5714285714288962E-2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199">
        <v>42767</v>
      </c>
      <c r="B54" s="1752">
        <v>101.71361466546024</v>
      </c>
      <c r="C54" s="21">
        <f t="shared" si="2"/>
        <v>0.11185515651773414</v>
      </c>
      <c r="D54" s="523">
        <f t="shared" si="12"/>
        <v>2.98</v>
      </c>
      <c r="E54" s="521">
        <f t="shared" si="14"/>
        <v>101.53979098668687</v>
      </c>
      <c r="F54" s="697">
        <f t="shared" si="3"/>
        <v>0.26212837739292638</v>
      </c>
      <c r="G54" s="636">
        <f t="shared" si="16"/>
        <v>100.86716075636365</v>
      </c>
      <c r="H54" s="523">
        <f t="shared" si="4"/>
        <v>0.32261353868241827</v>
      </c>
      <c r="I54" s="2225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0.57999999999999996</v>
      </c>
      <c r="R54" s="394">
        <f t="shared" si="9"/>
        <v>100.25333333333333</v>
      </c>
      <c r="S54" s="297">
        <f t="shared" si="6"/>
        <v>9.6666666666678225E-2</v>
      </c>
      <c r="T54" s="687">
        <f t="shared" si="11"/>
        <v>100.04285714285716</v>
      </c>
      <c r="U54" s="266">
        <f t="shared" si="7"/>
        <v>9.285714285715585E-2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0">
        <v>42795</v>
      </c>
      <c r="B55" s="1752">
        <v>101.68128115247438</v>
      </c>
      <c r="C55" s="535">
        <f t="shared" si="2"/>
        <v>-3.2333512985857737E-2</v>
      </c>
      <c r="D55" s="523">
        <f t="shared" si="12"/>
        <v>2.94</v>
      </c>
      <c r="E55" s="521">
        <f t="shared" si="14"/>
        <v>101.6655517756257</v>
      </c>
      <c r="F55" s="697">
        <f t="shared" si="3"/>
        <v>0.12576078893883391</v>
      </c>
      <c r="G55" s="636">
        <f t="shared" si="16"/>
        <v>101.13521288340223</v>
      </c>
      <c r="H55" s="523">
        <f t="shared" si="4"/>
        <v>0.26805212703858672</v>
      </c>
      <c r="I55" s="2225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</v>
      </c>
      <c r="R55" s="394">
        <f t="shared" si="9"/>
        <v>100.34000000000002</v>
      </c>
      <c r="S55" s="297">
        <f t="shared" si="6"/>
        <v>8.666666666668732E-2</v>
      </c>
      <c r="T55" s="687">
        <f t="shared" si="11"/>
        <v>100.14</v>
      </c>
      <c r="U55" s="266">
        <f t="shared" si="7"/>
        <v>9.7142857142841876E-2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0">
        <v>42826</v>
      </c>
      <c r="B56" s="1752">
        <v>101.61610345760892</v>
      </c>
      <c r="C56" s="535">
        <f t="shared" si="2"/>
        <v>-6.5177694865468538E-2</v>
      </c>
      <c r="D56" s="523">
        <f t="shared" si="12"/>
        <v>2.82</v>
      </c>
      <c r="E56" s="521">
        <f t="shared" ref="E56:E73" si="17">SUM(B54:B56)/3</f>
        <v>101.67033309184785</v>
      </c>
      <c r="F56" s="697">
        <f t="shared" si="3"/>
        <v>4.7813162221501671E-3</v>
      </c>
      <c r="G56" s="636">
        <f t="shared" si="16"/>
        <v>101.34036059672924</v>
      </c>
      <c r="H56" s="523">
        <f t="shared" si="4"/>
        <v>0.20514771332700832</v>
      </c>
      <c r="I56" s="2225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0.82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100.23714285714286</v>
      </c>
      <c r="U56" s="266">
        <f t="shared" si="7"/>
        <v>9.7142857142856087E-2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0">
        <v>42856</v>
      </c>
      <c r="B57" s="1752">
        <v>101.51984669004153</v>
      </c>
      <c r="C57" s="535">
        <f t="shared" si="2"/>
        <v>-9.625676756738244E-2</v>
      </c>
      <c r="D57" s="523">
        <f t="shared" si="12"/>
        <v>2.61</v>
      </c>
      <c r="E57" s="521">
        <f t="shared" si="17"/>
        <v>101.60574376670827</v>
      </c>
      <c r="F57" s="697">
        <f t="shared" si="3"/>
        <v>-6.4589325139579046E-2</v>
      </c>
      <c r="G57" s="636">
        <f t="shared" si="16"/>
        <v>101.48054768478097</v>
      </c>
      <c r="H57" s="523">
        <f t="shared" si="4"/>
        <v>0.14018708805173219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100.32714285714285</v>
      </c>
      <c r="U57" s="266">
        <f t="shared" si="7"/>
        <v>8.99999999999892E-2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0">
        <v>42887</v>
      </c>
      <c r="B58" s="1752">
        <v>101.40456828028444</v>
      </c>
      <c r="C58" s="535">
        <f t="shared" si="2"/>
        <v>-0.1152784097570958</v>
      </c>
      <c r="D58" s="523">
        <f t="shared" si="12"/>
        <v>2.2799999999999998</v>
      </c>
      <c r="E58" s="521">
        <f t="shared" si="17"/>
        <v>101.51350614264497</v>
      </c>
      <c r="F58" s="697">
        <f t="shared" si="3"/>
        <v>-9.2237624063301382E-2</v>
      </c>
      <c r="G58" s="636">
        <f t="shared" si="16"/>
        <v>101.54873893435284</v>
      </c>
      <c r="H58" s="523">
        <f t="shared" si="4"/>
        <v>6.8191249571867729E-2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</v>
      </c>
      <c r="P58" s="511">
        <f t="shared" si="5"/>
        <v>3.9999999999992042E-2</v>
      </c>
      <c r="Q58" s="263">
        <f t="shared" si="13"/>
        <v>0.94</v>
      </c>
      <c r="R58" s="394">
        <f t="shared" si="9"/>
        <v>100.55333333333333</v>
      </c>
      <c r="S58" s="297">
        <f t="shared" si="6"/>
        <v>5.9999999999988063E-2</v>
      </c>
      <c r="T58" s="52">
        <f t="shared" si="11"/>
        <v>100.4057142857143</v>
      </c>
      <c r="U58" s="263">
        <f t="shared" si="7"/>
        <v>7.8571428571450497E-2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0">
        <v>42917</v>
      </c>
      <c r="B59" s="1752">
        <v>101.32296931115488</v>
      </c>
      <c r="C59" s="535">
        <f t="shared" si="2"/>
        <v>-8.1598969129558441E-2</v>
      </c>
      <c r="D59" s="523">
        <f t="shared" si="12"/>
        <v>1.88</v>
      </c>
      <c r="E59" s="521">
        <f t="shared" si="17"/>
        <v>101.41579476049363</v>
      </c>
      <c r="F59" s="697">
        <f t="shared" si="3"/>
        <v>-9.771138215134556E-2</v>
      </c>
      <c r="G59" s="636">
        <f t="shared" si="16"/>
        <v>101.55144900942385</v>
      </c>
      <c r="H59" s="523">
        <f t="shared" si="4"/>
        <v>2.7100750710076227E-3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100.62</v>
      </c>
      <c r="P59" s="511">
        <f t="shared" si="5"/>
        <v>2.0000000000010232E-2</v>
      </c>
      <c r="Q59" s="263">
        <f t="shared" si="13"/>
        <v>0.93</v>
      </c>
      <c r="R59" s="394">
        <f t="shared" si="9"/>
        <v>100.59333333333332</v>
      </c>
      <c r="S59" s="297">
        <f t="shared" si="6"/>
        <v>3.9999999999992042E-2</v>
      </c>
      <c r="T59" s="52">
        <f t="shared" si="11"/>
        <v>100.47142857142858</v>
      </c>
      <c r="U59" s="263">
        <f t="shared" si="7"/>
        <v>6.5714285714278731E-2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0">
        <v>42948</v>
      </c>
      <c r="B60" s="1752">
        <v>101.29402475901593</v>
      </c>
      <c r="C60" s="535">
        <f t="shared" si="2"/>
        <v>-2.8944552138952417E-2</v>
      </c>
      <c r="D60" s="523">
        <f t="shared" si="12"/>
        <v>1.49</v>
      </c>
      <c r="E60" s="521">
        <f t="shared" si="17"/>
        <v>101.34052078348509</v>
      </c>
      <c r="F60" s="697">
        <f t="shared" si="3"/>
        <v>-7.5273977008535553E-2</v>
      </c>
      <c r="G60" s="636">
        <f t="shared" si="16"/>
        <v>101.50748690229146</v>
      </c>
      <c r="H60" s="523">
        <f t="shared" si="4"/>
        <v>-4.3962107132387018E-2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100.63</v>
      </c>
      <c r="P60" s="511">
        <f t="shared" si="5"/>
        <v>9.9999999999909051E-3</v>
      </c>
      <c r="Q60" s="263">
        <f t="shared" si="13"/>
        <v>0.89</v>
      </c>
      <c r="R60" s="394">
        <f t="shared" si="9"/>
        <v>100.61666666666667</v>
      </c>
      <c r="S60" s="297">
        <f t="shared" si="6"/>
        <v>2.3333333333354744E-2</v>
      </c>
      <c r="T60" s="52">
        <f t="shared" si="11"/>
        <v>100.52428571428571</v>
      </c>
      <c r="U60" s="263">
        <f t="shared" si="7"/>
        <v>5.2857142857135386E-2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0">
        <v>42979</v>
      </c>
      <c r="B61" s="1752">
        <v>101.27894717447666</v>
      </c>
      <c r="C61" s="535">
        <f t="shared" si="2"/>
        <v>-1.5077584539270106E-2</v>
      </c>
      <c r="D61" s="523">
        <f t="shared" si="12"/>
        <v>1.1000000000000001</v>
      </c>
      <c r="E61" s="521">
        <f t="shared" si="17"/>
        <v>101.29864708154916</v>
      </c>
      <c r="F61" s="697">
        <f t="shared" si="3"/>
        <v>-4.1873701935926988E-2</v>
      </c>
      <c r="G61" s="636">
        <f t="shared" si="16"/>
        <v>101.44539154643667</v>
      </c>
      <c r="H61" s="523">
        <f t="shared" si="4"/>
        <v>-6.2095355854793866E-2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1.0000000000005116E-2</v>
      </c>
      <c r="Q61" s="263">
        <f t="shared" si="13"/>
        <v>0.82</v>
      </c>
      <c r="R61" s="394">
        <f t="shared" si="9"/>
        <v>100.63</v>
      </c>
      <c r="S61" s="297">
        <f t="shared" si="6"/>
        <v>1.3333333333321207E-2</v>
      </c>
      <c r="T61" s="52">
        <f t="shared" si="11"/>
        <v>100.56714285714285</v>
      </c>
      <c r="U61" s="263">
        <f t="shared" si="7"/>
        <v>4.2857142857144481E-2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0">
        <v>43009</v>
      </c>
      <c r="B62" s="1752">
        <v>101.26521672093325</v>
      </c>
      <c r="C62" s="535">
        <f t="shared" si="2"/>
        <v>-1.3730453543402632E-2</v>
      </c>
      <c r="D62" s="523">
        <f t="shared" si="12"/>
        <v>0.72</v>
      </c>
      <c r="E62" s="521">
        <f t="shared" si="17"/>
        <v>101.27939621814194</v>
      </c>
      <c r="F62" s="697">
        <f t="shared" si="3"/>
        <v>-1.9250863407222596E-2</v>
      </c>
      <c r="G62" s="657">
        <f t="shared" si="16"/>
        <v>101.38595377050224</v>
      </c>
      <c r="H62" s="614">
        <f t="shared" si="4"/>
        <v>-5.9437775934426895E-2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100.65</v>
      </c>
      <c r="P62" s="511">
        <f t="shared" si="5"/>
        <v>1.0000000000005116E-2</v>
      </c>
      <c r="Q62" s="263">
        <f t="shared" si="13"/>
        <v>0.72</v>
      </c>
      <c r="R62" s="394">
        <f t="shared" si="9"/>
        <v>100.63999999999999</v>
      </c>
      <c r="S62" s="297">
        <f t="shared" si="6"/>
        <v>9.9999999999909051E-3</v>
      </c>
      <c r="T62" s="52">
        <f t="shared" si="11"/>
        <v>100.6</v>
      </c>
      <c r="U62" s="263">
        <f t="shared" si="7"/>
        <v>3.2857142857139365E-2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0">
        <v>43040</v>
      </c>
      <c r="B63" s="1752">
        <v>101.23410820031123</v>
      </c>
      <c r="C63" s="535">
        <f t="shared" si="2"/>
        <v>-3.1108520622026958E-2</v>
      </c>
      <c r="D63" s="523">
        <f t="shared" si="12"/>
        <v>0.3</v>
      </c>
      <c r="E63" s="521">
        <f t="shared" si="17"/>
        <v>101.25942403190705</v>
      </c>
      <c r="F63" s="697">
        <f t="shared" si="3"/>
        <v>-1.9972186234895162E-2</v>
      </c>
      <c r="G63" s="657">
        <f t="shared" si="16"/>
        <v>101.33138301945971</v>
      </c>
      <c r="H63" s="614">
        <f t="shared" si="4"/>
        <v>-5.4570751042533061E-2</v>
      </c>
      <c r="I63" s="2225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100.65</v>
      </c>
      <c r="P63" s="36">
        <f t="shared" si="5"/>
        <v>0</v>
      </c>
      <c r="Q63" s="52">
        <f t="shared" si="13"/>
        <v>0.6</v>
      </c>
      <c r="R63" s="638">
        <f t="shared" si="9"/>
        <v>100.64666666666669</v>
      </c>
      <c r="S63" s="297">
        <f t="shared" si="6"/>
        <v>6.6666666667032359E-3</v>
      </c>
      <c r="T63" s="52">
        <f t="shared" si="11"/>
        <v>100.62142857142855</v>
      </c>
      <c r="U63" s="263">
        <f t="shared" si="7"/>
        <v>2.142857142855803E-2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0">
        <v>43070</v>
      </c>
      <c r="B64" s="1765">
        <v>101.17321725524404</v>
      </c>
      <c r="C64" s="586">
        <f t="shared" si="2"/>
        <v>-6.0890945067185953E-2</v>
      </c>
      <c r="D64" s="654">
        <f t="shared" si="12"/>
        <v>-0.13</v>
      </c>
      <c r="E64" s="966">
        <f t="shared" si="17"/>
        <v>101.22418072549617</v>
      </c>
      <c r="F64" s="698">
        <f t="shared" si="3"/>
        <v>-3.5243306410876585E-2</v>
      </c>
      <c r="G64" s="637">
        <f t="shared" si="16"/>
        <v>101.28186452877435</v>
      </c>
      <c r="H64" s="814">
        <f t="shared" si="4"/>
        <v>-4.9518490685358074E-2</v>
      </c>
      <c r="I64" s="2226" t="s">
        <v>343</v>
      </c>
      <c r="J64" s="1744" t="str">
        <f t="shared" si="0"/>
        <v>---</v>
      </c>
      <c r="K64" s="2712">
        <v>0</v>
      </c>
      <c r="L64" s="649" t="s">
        <v>589</v>
      </c>
      <c r="M64" s="10"/>
      <c r="N64" s="202">
        <v>43070</v>
      </c>
      <c r="O64" s="718">
        <v>100.65</v>
      </c>
      <c r="P64" s="242">
        <f t="shared" si="5"/>
        <v>0</v>
      </c>
      <c r="Q64" s="550">
        <f t="shared" si="13"/>
        <v>0.49</v>
      </c>
      <c r="R64" s="644">
        <f t="shared" si="9"/>
        <v>100.65000000000002</v>
      </c>
      <c r="S64" s="490">
        <f t="shared" si="6"/>
        <v>3.3333333333303017E-3</v>
      </c>
      <c r="T64" s="550">
        <f t="shared" si="11"/>
        <v>100.63428571428571</v>
      </c>
      <c r="U64" s="543">
        <f t="shared" si="7"/>
        <v>1.2857142857157555E-2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198">
        <v>43101</v>
      </c>
      <c r="B65" s="1766">
        <v>101.08077265373328</v>
      </c>
      <c r="C65" s="615">
        <f t="shared" si="2"/>
        <v>-9.2444601510763391E-2</v>
      </c>
      <c r="D65" s="655">
        <f t="shared" si="12"/>
        <v>-0.51</v>
      </c>
      <c r="E65" s="967">
        <f t="shared" si="17"/>
        <v>101.16269936976285</v>
      </c>
      <c r="F65" s="696">
        <f t="shared" si="3"/>
        <v>-6.1481355733320697E-2</v>
      </c>
      <c r="G65" s="656">
        <f t="shared" si="16"/>
        <v>101.23560801069561</v>
      </c>
      <c r="H65" s="655">
        <f t="shared" si="4"/>
        <v>-4.6256518078735098E-2</v>
      </c>
      <c r="I65" s="2227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100.64</v>
      </c>
      <c r="P65" s="512">
        <f t="shared" si="5"/>
        <v>-1.0000000000005116E-2</v>
      </c>
      <c r="Q65" s="695">
        <f t="shared" si="13"/>
        <v>0.38</v>
      </c>
      <c r="R65" s="642">
        <f t="shared" si="9"/>
        <v>100.64666666666666</v>
      </c>
      <c r="S65" s="643">
        <f t="shared" si="6"/>
        <v>-3.3333333333587234E-3</v>
      </c>
      <c r="T65" s="547">
        <f t="shared" si="11"/>
        <v>100.63999999999999</v>
      </c>
      <c r="U65" s="695">
        <f t="shared" si="7"/>
        <v>5.7142857142764569E-3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199">
        <v>43132</v>
      </c>
      <c r="B66" s="1752">
        <v>101.05756422159656</v>
      </c>
      <c r="C66" s="535">
        <f t="shared" si="2"/>
        <v>-2.3208432136712531E-2</v>
      </c>
      <c r="D66" s="614">
        <f t="shared" si="12"/>
        <v>-0.64</v>
      </c>
      <c r="E66" s="965">
        <f t="shared" si="17"/>
        <v>101.10385137685796</v>
      </c>
      <c r="F66" s="521">
        <f t="shared" si="3"/>
        <v>-5.8847992904887292E-2</v>
      </c>
      <c r="G66" s="657">
        <f t="shared" si="16"/>
        <v>101.19769299790154</v>
      </c>
      <c r="H66" s="614">
        <f t="shared" si="4"/>
        <v>-3.7915012794073277E-2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100.64</v>
      </c>
      <c r="P66" s="511">
        <f t="shared" si="5"/>
        <v>0</v>
      </c>
      <c r="Q66" s="263">
        <f t="shared" si="13"/>
        <v>0.3</v>
      </c>
      <c r="R66" s="394">
        <f t="shared" si="9"/>
        <v>100.64333333333333</v>
      </c>
      <c r="S66" s="297">
        <f t="shared" si="6"/>
        <v>-3.3333333333303017E-3</v>
      </c>
      <c r="T66" s="52">
        <f t="shared" si="11"/>
        <v>100.64285714285712</v>
      </c>
      <c r="U66" s="263">
        <f t="shared" si="7"/>
        <v>2.8571428571382285E-3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0">
        <v>43160</v>
      </c>
      <c r="B67" s="1752">
        <v>101.12339475638747</v>
      </c>
      <c r="C67" s="535">
        <f t="shared" si="2"/>
        <v>6.5830534790904949E-2</v>
      </c>
      <c r="D67" s="614">
        <f t="shared" si="12"/>
        <v>-0.55000000000000004</v>
      </c>
      <c r="E67" s="965">
        <f t="shared" si="17"/>
        <v>101.08724387723912</v>
      </c>
      <c r="F67" s="521">
        <f t="shared" si="3"/>
        <v>-1.660749961884278E-2</v>
      </c>
      <c r="G67" s="657">
        <f t="shared" si="16"/>
        <v>101.17331728324037</v>
      </c>
      <c r="H67" s="614">
        <f t="shared" si="4"/>
        <v>-2.4375714661175607E-2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100.62</v>
      </c>
      <c r="P67" s="511">
        <f t="shared" si="5"/>
        <v>-1.9999999999996021E-2</v>
      </c>
      <c r="Q67" s="263">
        <f t="shared" si="13"/>
        <v>0.2</v>
      </c>
      <c r="R67" s="394">
        <f t="shared" si="9"/>
        <v>100.63333333333333</v>
      </c>
      <c r="S67" s="297">
        <f t="shared" si="6"/>
        <v>-1.0000000000005116E-2</v>
      </c>
      <c r="T67" s="52">
        <f t="shared" si="11"/>
        <v>100.64142857142858</v>
      </c>
      <c r="U67" s="263">
        <f t="shared" si="7"/>
        <v>-1.428571428547798E-3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0">
        <v>43191</v>
      </c>
      <c r="B68" s="1752">
        <v>101.26008062264067</v>
      </c>
      <c r="C68" s="535">
        <f t="shared" si="2"/>
        <v>0.13668586625320245</v>
      </c>
      <c r="D68" s="614">
        <f t="shared" si="12"/>
        <v>-0.35</v>
      </c>
      <c r="E68" s="965">
        <f t="shared" si="17"/>
        <v>101.14701320020824</v>
      </c>
      <c r="F68" s="521">
        <f t="shared" si="3"/>
        <v>5.9769322969117411E-2</v>
      </c>
      <c r="G68" s="657">
        <f t="shared" si="16"/>
        <v>101.17062206154949</v>
      </c>
      <c r="H68" s="614">
        <f t="shared" si="4"/>
        <v>-2.695221690871108E-3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0</v>
      </c>
      <c r="Q68" s="263">
        <f t="shared" si="13"/>
        <v>0.12</v>
      </c>
      <c r="R68" s="394">
        <f t="shared" si="9"/>
        <v>100.62666666666667</v>
      </c>
      <c r="S68" s="297">
        <f t="shared" si="6"/>
        <v>-6.6666666666606034E-3</v>
      </c>
      <c r="T68" s="52">
        <f t="shared" si="11"/>
        <v>100.63857142857144</v>
      </c>
      <c r="U68" s="263">
        <f t="shared" si="7"/>
        <v>-2.8571428571382285E-3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0">
        <v>43221</v>
      </c>
      <c r="B69" s="1752">
        <v>101.44112020184191</v>
      </c>
      <c r="C69" s="535">
        <f t="shared" si="2"/>
        <v>0.18103957920124003</v>
      </c>
      <c r="D69" s="614">
        <f t="shared" si="12"/>
        <v>-0.08</v>
      </c>
      <c r="E69" s="965">
        <f t="shared" si="17"/>
        <v>101.27486519362334</v>
      </c>
      <c r="F69" s="521">
        <f t="shared" si="3"/>
        <v>0.12785199341510634</v>
      </c>
      <c r="G69" s="657">
        <f t="shared" si="16"/>
        <v>101.19575113025076</v>
      </c>
      <c r="H69" s="614">
        <f t="shared" si="4"/>
        <v>2.5129068701261303E-2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100.62</v>
      </c>
      <c r="P69" s="511">
        <f t="shared" si="5"/>
        <v>0</v>
      </c>
      <c r="Q69" s="263">
        <f t="shared" si="13"/>
        <v>0.06</v>
      </c>
      <c r="R69" s="394">
        <f t="shared" si="9"/>
        <v>100.62</v>
      </c>
      <c r="S69" s="297">
        <f t="shared" si="6"/>
        <v>-6.6666666666606034E-3</v>
      </c>
      <c r="T69" s="52">
        <f t="shared" si="11"/>
        <v>100.63428571428571</v>
      </c>
      <c r="U69" s="263">
        <f t="shared" si="7"/>
        <v>-4.285714285728659E-3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0">
        <v>43252</v>
      </c>
      <c r="B70" s="1752">
        <v>101.59380947415991</v>
      </c>
      <c r="C70" s="535">
        <f t="shared" ref="C70:C133" si="19">B70-B69</f>
        <v>0.15268927231799978</v>
      </c>
      <c r="D70" s="614">
        <f t="shared" si="12"/>
        <v>0.19</v>
      </c>
      <c r="E70" s="965">
        <f t="shared" si="17"/>
        <v>101.4316700995475</v>
      </c>
      <c r="F70" s="521">
        <f t="shared" ref="F70:F133" si="20">E70-E69</f>
        <v>0.15680490592416163</v>
      </c>
      <c r="G70" s="657">
        <f t="shared" si="16"/>
        <v>101.24713702651484</v>
      </c>
      <c r="H70" s="614">
        <f t="shared" ref="H70:H133" si="21">G70-G69</f>
        <v>5.1385896264079634E-2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100.61</v>
      </c>
      <c r="P70" s="511">
        <f t="shared" ref="P70:P133" si="22">O70-O69</f>
        <v>-1.0000000000005116E-2</v>
      </c>
      <c r="Q70" s="263">
        <f t="shared" si="13"/>
        <v>0.01</v>
      </c>
      <c r="R70" s="394">
        <f t="shared" si="9"/>
        <v>100.61666666666667</v>
      </c>
      <c r="S70" s="297">
        <f t="shared" ref="S70:S133" si="23">R70-R69</f>
        <v>-3.3333333333303017E-3</v>
      </c>
      <c r="T70" s="52">
        <f t="shared" si="11"/>
        <v>100.62857142857142</v>
      </c>
      <c r="U70" s="263">
        <f t="shared" ref="U70:U133" si="24">T70-T69</f>
        <v>-5.7142857142906678E-3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0">
        <v>43282</v>
      </c>
      <c r="B71" s="1752">
        <v>101.6538425065995</v>
      </c>
      <c r="C71" s="535">
        <f t="shared" si="19"/>
        <v>6.0033032439591238E-2</v>
      </c>
      <c r="D71" s="614">
        <f t="shared" si="12"/>
        <v>0.33</v>
      </c>
      <c r="E71" s="965">
        <f t="shared" si="17"/>
        <v>101.5629240608671</v>
      </c>
      <c r="F71" s="521">
        <f t="shared" si="20"/>
        <v>0.13125396131960088</v>
      </c>
      <c r="G71" s="657">
        <f t="shared" si="16"/>
        <v>101.31579777670846</v>
      </c>
      <c r="H71" s="614">
        <f t="shared" si="21"/>
        <v>6.8660750193629383E-2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100.59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100.60666666666668</v>
      </c>
      <c r="S71" s="297">
        <f t="shared" si="23"/>
        <v>-9.9999999999909051E-3</v>
      </c>
      <c r="T71" s="52">
        <f t="shared" si="11"/>
        <v>100.62</v>
      </c>
      <c r="U71" s="263">
        <f t="shared" si="24"/>
        <v>-8.5714285714146854E-3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0">
        <v>43313</v>
      </c>
      <c r="B72" s="1752">
        <v>101.61763741898999</v>
      </c>
      <c r="C72" s="535">
        <f t="shared" si="19"/>
        <v>-3.6205087609516795E-2</v>
      </c>
      <c r="D72" s="614">
        <f t="shared" si="12"/>
        <v>0.32</v>
      </c>
      <c r="E72" s="965">
        <f t="shared" si="17"/>
        <v>101.62176313324981</v>
      </c>
      <c r="F72" s="521">
        <f t="shared" si="20"/>
        <v>5.8839072382710356E-2</v>
      </c>
      <c r="G72" s="657">
        <f t="shared" si="16"/>
        <v>101.39249274317372</v>
      </c>
      <c r="H72" s="614">
        <f t="shared" si="21"/>
        <v>7.6694966465254311E-2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100.58</v>
      </c>
      <c r="P72" s="511">
        <f t="shared" si="22"/>
        <v>-1.0000000000005116E-2</v>
      </c>
      <c r="Q72" s="263">
        <f t="shared" si="13"/>
        <v>-0.05</v>
      </c>
      <c r="R72" s="394">
        <f t="shared" si="25"/>
        <v>100.59333333333332</v>
      </c>
      <c r="S72" s="297">
        <f t="shared" si="23"/>
        <v>-1.3333333333363839E-2</v>
      </c>
      <c r="T72" s="52">
        <f t="shared" si="11"/>
        <v>100.61142857142859</v>
      </c>
      <c r="U72" s="263">
        <f t="shared" si="24"/>
        <v>-8.5714285714146854E-3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0">
        <v>43344</v>
      </c>
      <c r="B73" s="1752">
        <v>101.50629300225829</v>
      </c>
      <c r="C73" s="535">
        <f t="shared" si="19"/>
        <v>-0.11134441673169704</v>
      </c>
      <c r="D73" s="614">
        <f t="shared" si="12"/>
        <v>0.22</v>
      </c>
      <c r="E73" s="965">
        <f t="shared" si="17"/>
        <v>101.59259097594925</v>
      </c>
      <c r="F73" s="521">
        <f t="shared" si="20"/>
        <v>-2.917215730056455E-2</v>
      </c>
      <c r="G73" s="657">
        <f t="shared" si="16"/>
        <v>101.45659685469683</v>
      </c>
      <c r="H73" s="614">
        <f t="shared" si="21"/>
        <v>6.4104111523107576E-2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-1.9999999999996021E-2</v>
      </c>
      <c r="Q73" s="263">
        <f t="shared" si="13"/>
        <v>-0.08</v>
      </c>
      <c r="R73" s="394">
        <f t="shared" si="25"/>
        <v>100.57666666666667</v>
      </c>
      <c r="S73" s="297">
        <f t="shared" si="23"/>
        <v>-1.6666666666651508E-2</v>
      </c>
      <c r="T73" s="52">
        <f t="shared" si="11"/>
        <v>100.60000000000001</v>
      </c>
      <c r="U73" s="263">
        <f t="shared" si="24"/>
        <v>-1.1428571428581336E-2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0">
        <v>43374</v>
      </c>
      <c r="B74" s="2212">
        <v>101.36416272132566</v>
      </c>
      <c r="C74" s="535">
        <f t="shared" si="19"/>
        <v>-0.14213028093263347</v>
      </c>
      <c r="D74" s="614">
        <f t="shared" si="12"/>
        <v>0.1</v>
      </c>
      <c r="E74" s="965">
        <f t="shared" ref="E74:E75" si="26">SUM(B72:B74)/3</f>
        <v>101.49603104752464</v>
      </c>
      <c r="F74" s="521">
        <f t="shared" si="20"/>
        <v>-9.655992842461103E-2</v>
      </c>
      <c r="G74" s="657">
        <f t="shared" si="16"/>
        <v>101.49099227825943</v>
      </c>
      <c r="H74" s="614">
        <f t="shared" si="21"/>
        <v>3.4395423562600058E-2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100.53</v>
      </c>
      <c r="P74" s="511">
        <f t="shared" si="22"/>
        <v>-3.0000000000001137E-2</v>
      </c>
      <c r="Q74" s="263">
        <f t="shared" si="13"/>
        <v>-0.12</v>
      </c>
      <c r="R74" s="394">
        <f t="shared" si="25"/>
        <v>100.55666666666666</v>
      </c>
      <c r="S74" s="297">
        <f t="shared" si="23"/>
        <v>-2.0000000000010232E-2</v>
      </c>
      <c r="T74" s="52">
        <f t="shared" si="11"/>
        <v>100.58714285714287</v>
      </c>
      <c r="U74" s="263">
        <f t="shared" si="24"/>
        <v>-1.2857142857143344E-2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0">
        <v>43405</v>
      </c>
      <c r="B75" s="2212">
        <v>101.20117108727568</v>
      </c>
      <c r="C75" s="535">
        <f t="shared" si="19"/>
        <v>-0.1629916340499733</v>
      </c>
      <c r="D75" s="614">
        <f t="shared" si="12"/>
        <v>-0.03</v>
      </c>
      <c r="E75" s="965">
        <f t="shared" si="26"/>
        <v>101.35720893695321</v>
      </c>
      <c r="F75" s="521">
        <f t="shared" si="20"/>
        <v>-0.13882211057142513</v>
      </c>
      <c r="G75" s="657">
        <f t="shared" si="16"/>
        <v>101.48257663035015</v>
      </c>
      <c r="H75" s="614">
        <f t="shared" si="21"/>
        <v>-8.415647909274071E-3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100.47</v>
      </c>
      <c r="P75" s="511">
        <f t="shared" si="22"/>
        <v>-6.0000000000002274E-2</v>
      </c>
      <c r="Q75" s="263">
        <f t="shared" si="13"/>
        <v>-0.18</v>
      </c>
      <c r="R75" s="394">
        <f t="shared" si="25"/>
        <v>100.52</v>
      </c>
      <c r="S75" s="297">
        <f t="shared" si="23"/>
        <v>-3.666666666666174E-2</v>
      </c>
      <c r="T75" s="52">
        <f t="shared" ref="T75:T130" si="27">SUM(O69:O75)/7</f>
        <v>100.56571428571429</v>
      </c>
      <c r="U75" s="263">
        <f t="shared" si="24"/>
        <v>-2.1428571428572241E-2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07">
        <v>43435</v>
      </c>
      <c r="B76" s="2213">
        <v>101.01839598602362</v>
      </c>
      <c r="C76" s="586">
        <f t="shared" si="19"/>
        <v>-0.1827751012520622</v>
      </c>
      <c r="D76" s="814">
        <f t="shared" si="12"/>
        <v>-0.15</v>
      </c>
      <c r="E76" s="965">
        <f t="shared" ref="E76:E82" si="28">SUM(B74:B76)/3</f>
        <v>101.19457659820831</v>
      </c>
      <c r="F76" s="521">
        <f t="shared" si="20"/>
        <v>-0.16263233874489913</v>
      </c>
      <c r="G76" s="637">
        <f t="shared" si="16"/>
        <v>101.42218745666182</v>
      </c>
      <c r="H76" s="814">
        <f t="shared" si="21"/>
        <v>-6.0389173688335518E-2</v>
      </c>
      <c r="I76" s="2228" t="s">
        <v>281</v>
      </c>
      <c r="J76" s="1744" t="str">
        <f t="shared" si="18"/>
        <v>---</v>
      </c>
      <c r="K76" s="17">
        <v>0</v>
      </c>
      <c r="L76" s="649" t="s">
        <v>589</v>
      </c>
      <c r="M76" s="10"/>
      <c r="N76" s="201">
        <v>43435</v>
      </c>
      <c r="O76" s="716">
        <v>100.39</v>
      </c>
      <c r="P76" s="733">
        <f t="shared" si="22"/>
        <v>-7.9999999999998295E-2</v>
      </c>
      <c r="Q76" s="263">
        <f t="shared" si="13"/>
        <v>-0.26</v>
      </c>
      <c r="R76" s="394">
        <f t="shared" si="25"/>
        <v>100.46333333333332</v>
      </c>
      <c r="S76" s="297">
        <f t="shared" si="23"/>
        <v>-5.6666666666671972E-2</v>
      </c>
      <c r="T76" s="52">
        <f t="shared" si="27"/>
        <v>100.53285714285714</v>
      </c>
      <c r="U76" s="263">
        <f t="shared" si="24"/>
        <v>-3.2857142857153576E-2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199">
        <v>43466</v>
      </c>
      <c r="B77" s="2214">
        <v>100.82818606745897</v>
      </c>
      <c r="C77" s="535">
        <f t="shared" si="19"/>
        <v>-0.19020991856464775</v>
      </c>
      <c r="D77" s="614">
        <f t="shared" si="12"/>
        <v>-0.25</v>
      </c>
      <c r="E77" s="967">
        <f t="shared" si="28"/>
        <v>101.01591771358608</v>
      </c>
      <c r="F77" s="696">
        <f t="shared" si="20"/>
        <v>-0.17865888462223722</v>
      </c>
      <c r="G77" s="657">
        <f t="shared" si="16"/>
        <v>101.31281268427597</v>
      </c>
      <c r="H77" s="614">
        <f t="shared" si="21"/>
        <v>-0.10937477238584847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100.3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100.38666666666667</v>
      </c>
      <c r="S77" s="643">
        <f t="shared" si="23"/>
        <v>-7.6666666666653782E-2</v>
      </c>
      <c r="T77" s="735">
        <f t="shared" si="27"/>
        <v>100.48857142857142</v>
      </c>
      <c r="U77" s="547">
        <f t="shared" si="24"/>
        <v>-4.4285714285720701E-2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199">
        <v>43497</v>
      </c>
      <c r="B78" s="2214">
        <v>100.68161126374414</v>
      </c>
      <c r="C78" s="535">
        <f t="shared" si="19"/>
        <v>-0.14657480371482734</v>
      </c>
      <c r="D78" s="614">
        <f t="shared" si="12"/>
        <v>-0.37</v>
      </c>
      <c r="E78" s="965">
        <f t="shared" si="28"/>
        <v>100.84273110574225</v>
      </c>
      <c r="F78" s="521">
        <f t="shared" si="20"/>
        <v>-0.17318660784383155</v>
      </c>
      <c r="G78" s="657">
        <f t="shared" si="16"/>
        <v>101.17392250672518</v>
      </c>
      <c r="H78" s="614">
        <f t="shared" si="21"/>
        <v>-0.1388901775507918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100.22</v>
      </c>
      <c r="P78" s="733">
        <f t="shared" si="22"/>
        <v>-7.9999999999998295E-2</v>
      </c>
      <c r="Q78" s="263">
        <f t="shared" si="13"/>
        <v>-0.42</v>
      </c>
      <c r="R78" s="394">
        <f t="shared" si="25"/>
        <v>100.30333333333333</v>
      </c>
      <c r="S78" s="297">
        <f t="shared" si="23"/>
        <v>-8.3333333333342807E-2</v>
      </c>
      <c r="T78" s="699">
        <f t="shared" si="27"/>
        <v>100.43571428571428</v>
      </c>
      <c r="U78" s="52">
        <f t="shared" si="24"/>
        <v>-5.2857142857135386E-2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0">
        <v>43525</v>
      </c>
      <c r="B79" s="2214">
        <v>100.54480635741004</v>
      </c>
      <c r="C79" s="535">
        <f t="shared" si="19"/>
        <v>-0.13680490633410614</v>
      </c>
      <c r="D79" s="614">
        <f t="shared" si="12"/>
        <v>-0.56999999999999995</v>
      </c>
      <c r="E79" s="965">
        <f t="shared" si="28"/>
        <v>100.68486789620438</v>
      </c>
      <c r="F79" s="521">
        <f t="shared" si="20"/>
        <v>-0.15786320953786515</v>
      </c>
      <c r="G79" s="657">
        <f t="shared" si="16"/>
        <v>101.02066092649947</v>
      </c>
      <c r="H79" s="614">
        <f t="shared" si="21"/>
        <v>-0.15326158022570269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100.14</v>
      </c>
      <c r="P79" s="733">
        <f t="shared" si="22"/>
        <v>-7.9999999999998295E-2</v>
      </c>
      <c r="Q79" s="263">
        <f t="shared" si="13"/>
        <v>-0.48</v>
      </c>
      <c r="R79" s="394">
        <f t="shared" si="25"/>
        <v>100.21999999999998</v>
      </c>
      <c r="S79" s="297">
        <f t="shared" si="23"/>
        <v>-8.3333333333342807E-2</v>
      </c>
      <c r="T79" s="699">
        <f t="shared" si="27"/>
        <v>100.37285714285714</v>
      </c>
      <c r="U79" s="52">
        <f t="shared" si="24"/>
        <v>-6.2857142857140502E-2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0">
        <v>43556</v>
      </c>
      <c r="B80" s="2214">
        <v>100.47535622255205</v>
      </c>
      <c r="C80" s="535">
        <f t="shared" si="19"/>
        <v>-6.9450134857987678E-2</v>
      </c>
      <c r="D80" s="614">
        <f t="shared" si="12"/>
        <v>-0.77</v>
      </c>
      <c r="E80" s="965">
        <f t="shared" si="28"/>
        <v>100.56725794790208</v>
      </c>
      <c r="F80" s="521">
        <f t="shared" si="20"/>
        <v>-0.11760994830230231</v>
      </c>
      <c r="G80" s="657">
        <f t="shared" si="16"/>
        <v>100.8733842436843</v>
      </c>
      <c r="H80" s="614">
        <f t="shared" si="21"/>
        <v>-0.14727668281517481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100.06</v>
      </c>
      <c r="P80" s="733">
        <f t="shared" si="22"/>
        <v>-7.9999999999998295E-2</v>
      </c>
      <c r="Q80" s="263">
        <f t="shared" si="13"/>
        <v>-0.56000000000000005</v>
      </c>
      <c r="R80" s="394">
        <f t="shared" si="25"/>
        <v>100.14</v>
      </c>
      <c r="S80" s="297">
        <f t="shared" si="23"/>
        <v>-7.9999999999984084E-2</v>
      </c>
      <c r="T80" s="699">
        <f t="shared" si="27"/>
        <v>100.30142857142856</v>
      </c>
      <c r="U80" s="52">
        <f t="shared" si="24"/>
        <v>-7.1428571428583609E-2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0">
        <v>43586</v>
      </c>
      <c r="B81" s="2214">
        <v>100.42742602307737</v>
      </c>
      <c r="C81" s="535">
        <f t="shared" si="19"/>
        <v>-4.7930199474677693E-2</v>
      </c>
      <c r="D81" s="614">
        <f t="shared" ref="D81:D133" si="29">ROUND((B81-B69)/B69*100,2)</f>
        <v>-1</v>
      </c>
      <c r="E81" s="965">
        <f t="shared" si="28"/>
        <v>100.48252953434648</v>
      </c>
      <c r="F81" s="521">
        <f t="shared" si="20"/>
        <v>-8.4728413555595239E-2</v>
      </c>
      <c r="G81" s="657">
        <f t="shared" si="16"/>
        <v>100.73956471536312</v>
      </c>
      <c r="H81" s="614">
        <f t="shared" si="21"/>
        <v>-0.13381952832118316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99.98</v>
      </c>
      <c r="P81" s="733">
        <f t="shared" si="22"/>
        <v>-7.9999999999998295E-2</v>
      </c>
      <c r="Q81" s="263">
        <f t="shared" ref="Q81:Q134" si="30">ROUND((O81-O69)/O69*100,2)</f>
        <v>-0.64</v>
      </c>
      <c r="R81" s="394">
        <f t="shared" si="25"/>
        <v>100.06</v>
      </c>
      <c r="S81" s="297">
        <f t="shared" si="23"/>
        <v>-7.9999999999998295E-2</v>
      </c>
      <c r="T81" s="699">
        <f t="shared" si="27"/>
        <v>100.22285714285714</v>
      </c>
      <c r="U81" s="52">
        <f t="shared" si="24"/>
        <v>-7.8571428571422075E-2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0">
        <v>43252</v>
      </c>
      <c r="B82" s="2214">
        <v>100.40309091139356</v>
      </c>
      <c r="C82" s="535">
        <f t="shared" si="19"/>
        <v>-2.4335111683811306E-2</v>
      </c>
      <c r="D82" s="614">
        <f t="shared" si="29"/>
        <v>-1.17</v>
      </c>
      <c r="E82" s="965">
        <f t="shared" si="28"/>
        <v>100.43529105234099</v>
      </c>
      <c r="F82" s="521">
        <f t="shared" si="20"/>
        <v>-4.7238482005496962E-2</v>
      </c>
      <c r="G82" s="657">
        <f t="shared" si="16"/>
        <v>100.62555326166567</v>
      </c>
      <c r="H82" s="614">
        <f t="shared" si="21"/>
        <v>-0.1140114536974437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99.88</v>
      </c>
      <c r="P82" s="733">
        <f t="shared" si="22"/>
        <v>-0.10000000000000853</v>
      </c>
      <c r="Q82" s="263">
        <f t="shared" si="30"/>
        <v>-0.73</v>
      </c>
      <c r="R82" s="394">
        <f t="shared" si="25"/>
        <v>99.973333333333343</v>
      </c>
      <c r="S82" s="297">
        <f t="shared" si="23"/>
        <v>-8.6666666666658898E-2</v>
      </c>
      <c r="T82" s="699">
        <f t="shared" si="27"/>
        <v>100.13857142857141</v>
      </c>
      <c r="U82" s="52">
        <f t="shared" si="24"/>
        <v>-8.4285714285726954E-2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0">
        <v>43647</v>
      </c>
      <c r="B83" s="2214">
        <v>100.34432697498275</v>
      </c>
      <c r="C83" s="535">
        <f t="shared" si="19"/>
        <v>-5.8763936410812789E-2</v>
      </c>
      <c r="D83" s="614">
        <f t="shared" si="29"/>
        <v>-1.29</v>
      </c>
      <c r="E83" s="965">
        <f t="shared" ref="E83:E110" si="31">SUM(B81:B83)/3</f>
        <v>100.39161463648456</v>
      </c>
      <c r="F83" s="521">
        <f t="shared" si="20"/>
        <v>-4.3676415856424455E-2</v>
      </c>
      <c r="G83" s="657">
        <f t="shared" ref="G83:G110" si="32">SUM(B77:B83)/7</f>
        <v>100.52925768865984</v>
      </c>
      <c r="H83" s="614">
        <f t="shared" si="21"/>
        <v>-9.629557300583258E-2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99.79</v>
      </c>
      <c r="P83" s="733">
        <f t="shared" si="22"/>
        <v>-8.99999999999892E-2</v>
      </c>
      <c r="Q83" s="263">
        <f t="shared" si="30"/>
        <v>-0.8</v>
      </c>
      <c r="R83" s="394">
        <f t="shared" ref="R83:R130" si="33">SUM(O81:O83)/3</f>
        <v>99.88333333333334</v>
      </c>
      <c r="S83" s="297">
        <f t="shared" si="23"/>
        <v>-9.0000000000003411E-2</v>
      </c>
      <c r="T83" s="699">
        <f t="shared" si="27"/>
        <v>100.05285714285712</v>
      </c>
      <c r="U83" s="52">
        <f t="shared" si="24"/>
        <v>-8.5714285714288962E-2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0">
        <v>43678</v>
      </c>
      <c r="B84" s="2214">
        <v>100.21316362995289</v>
      </c>
      <c r="C84" s="535">
        <f t="shared" si="19"/>
        <v>-0.13116334502986149</v>
      </c>
      <c r="D84" s="614">
        <f t="shared" si="29"/>
        <v>-1.38</v>
      </c>
      <c r="E84" s="965">
        <f t="shared" si="31"/>
        <v>100.32019383877639</v>
      </c>
      <c r="F84" s="521">
        <f t="shared" si="20"/>
        <v>-7.1420797708171335E-2</v>
      </c>
      <c r="G84" s="657">
        <f t="shared" si="32"/>
        <v>100.44139734044469</v>
      </c>
      <c r="H84" s="614">
        <f t="shared" si="21"/>
        <v>-8.7860348215144768E-2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-0.88</v>
      </c>
      <c r="R84" s="394">
        <f t="shared" si="33"/>
        <v>99.786666666666676</v>
      </c>
      <c r="S84" s="297">
        <f t="shared" si="23"/>
        <v>-9.6666666666664014E-2</v>
      </c>
      <c r="T84" s="699">
        <f t="shared" si="27"/>
        <v>99.965714285714284</v>
      </c>
      <c r="U84" s="52">
        <f t="shared" si="24"/>
        <v>-8.714285714283676E-2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0">
        <v>43709</v>
      </c>
      <c r="B85" s="2214">
        <v>99.993750958292679</v>
      </c>
      <c r="C85" s="535">
        <f t="shared" si="19"/>
        <v>-0.2194126716602085</v>
      </c>
      <c r="D85" s="614">
        <f t="shared" si="29"/>
        <v>-1.49</v>
      </c>
      <c r="E85" s="965">
        <f t="shared" si="31"/>
        <v>100.18374718774278</v>
      </c>
      <c r="F85" s="521">
        <f t="shared" si="20"/>
        <v>-0.13644665103360865</v>
      </c>
      <c r="G85" s="657">
        <f t="shared" si="32"/>
        <v>100.34313158252304</v>
      </c>
      <c r="H85" s="614">
        <f t="shared" si="21"/>
        <v>-9.8265757921652153E-2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-0.97</v>
      </c>
      <c r="R85" s="394">
        <f t="shared" si="33"/>
        <v>99.686666666666667</v>
      </c>
      <c r="S85" s="297">
        <f t="shared" si="23"/>
        <v>-0.10000000000000853</v>
      </c>
      <c r="T85" s="699">
        <f t="shared" si="27"/>
        <v>99.874285714285719</v>
      </c>
      <c r="U85" s="52">
        <f t="shared" si="24"/>
        <v>-9.1428571428565419E-2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0">
        <v>43739</v>
      </c>
      <c r="B86" s="2214">
        <v>99.623717091607006</v>
      </c>
      <c r="C86" s="535">
        <f t="shared" si="19"/>
        <v>-0.37003386668567373</v>
      </c>
      <c r="D86" s="614">
        <f t="shared" si="29"/>
        <v>-1.72</v>
      </c>
      <c r="E86" s="965">
        <f t="shared" si="31"/>
        <v>99.943543893284186</v>
      </c>
      <c r="F86" s="521">
        <f t="shared" si="20"/>
        <v>-0.24020329445859545</v>
      </c>
      <c r="G86" s="657">
        <f t="shared" si="32"/>
        <v>100.21154740169403</v>
      </c>
      <c r="H86" s="614">
        <f t="shared" si="21"/>
        <v>-0.1315841808290088</v>
      </c>
      <c r="I86" s="2225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-0.12999999999999545</v>
      </c>
      <c r="Q86" s="263">
        <f t="shared" si="30"/>
        <v>-1.07</v>
      </c>
      <c r="R86" s="394">
        <f t="shared" si="33"/>
        <v>99.573333333333323</v>
      </c>
      <c r="S86" s="297">
        <f t="shared" si="23"/>
        <v>-0.11333333333334394</v>
      </c>
      <c r="T86" s="699">
        <f t="shared" si="27"/>
        <v>99.775714285714301</v>
      </c>
      <c r="U86" s="52">
        <f t="shared" si="24"/>
        <v>-9.8571428571418096E-2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0">
        <v>43770</v>
      </c>
      <c r="B87" s="2214">
        <v>99.204826970230329</v>
      </c>
      <c r="C87" s="535">
        <f t="shared" si="19"/>
        <v>-0.41889012137667692</v>
      </c>
      <c r="D87" s="614">
        <f t="shared" si="29"/>
        <v>-1.97</v>
      </c>
      <c r="E87" s="965">
        <f t="shared" si="31"/>
        <v>99.607431673376666</v>
      </c>
      <c r="F87" s="521">
        <f t="shared" si="20"/>
        <v>-0.33611221990751972</v>
      </c>
      <c r="G87" s="657">
        <f t="shared" si="32"/>
        <v>100.03004322279094</v>
      </c>
      <c r="H87" s="614">
        <f t="shared" si="21"/>
        <v>-0.18150417890309711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99.29</v>
      </c>
      <c r="P87" s="733">
        <f t="shared" si="22"/>
        <v>-0.15999999999999659</v>
      </c>
      <c r="Q87" s="263">
        <f t="shared" si="30"/>
        <v>-1.17</v>
      </c>
      <c r="R87" s="394">
        <f t="shared" si="33"/>
        <v>99.44</v>
      </c>
      <c r="S87" s="297">
        <f t="shared" si="23"/>
        <v>-0.13333333333332575</v>
      </c>
      <c r="T87" s="699">
        <f t="shared" si="27"/>
        <v>99.665714285714287</v>
      </c>
      <c r="U87" s="52">
        <f t="shared" si="24"/>
        <v>-0.11000000000001364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07">
        <v>43800</v>
      </c>
      <c r="B88" s="2214">
        <v>98.739253235275314</v>
      </c>
      <c r="C88" s="586">
        <f t="shared" si="19"/>
        <v>-0.46557373495501508</v>
      </c>
      <c r="D88" s="814">
        <f t="shared" si="29"/>
        <v>-2.2599999999999998</v>
      </c>
      <c r="E88" s="966">
        <f t="shared" si="31"/>
        <v>99.189265765704207</v>
      </c>
      <c r="F88" s="704">
        <f t="shared" si="20"/>
        <v>-0.41816590767245998</v>
      </c>
      <c r="G88" s="637">
        <f t="shared" si="32"/>
        <v>99.788875681676359</v>
      </c>
      <c r="H88" s="814">
        <f t="shared" si="21"/>
        <v>-0.24116754111457794</v>
      </c>
      <c r="I88" s="2228" t="s">
        <v>281</v>
      </c>
      <c r="J88" s="1744" t="str">
        <f t="shared" si="18"/>
        <v>---</v>
      </c>
      <c r="K88" s="17">
        <v>0</v>
      </c>
      <c r="L88" s="649" t="s">
        <v>787</v>
      </c>
      <c r="M88" s="10"/>
      <c r="N88" s="202">
        <v>43800</v>
      </c>
      <c r="O88" s="711">
        <v>99.11</v>
      </c>
      <c r="P88" s="929">
        <f t="shared" si="22"/>
        <v>-0.18000000000000682</v>
      </c>
      <c r="Q88" s="543">
        <f t="shared" si="30"/>
        <v>-1.28</v>
      </c>
      <c r="R88" s="492">
        <f t="shared" si="33"/>
        <v>99.283333333333346</v>
      </c>
      <c r="S88" s="490">
        <f t="shared" si="23"/>
        <v>-0.15666666666665208</v>
      </c>
      <c r="T88" s="930">
        <f t="shared" si="27"/>
        <v>99.541428571428568</v>
      </c>
      <c r="U88" s="550">
        <f t="shared" si="24"/>
        <v>-0.124285714285719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198">
        <v>43831</v>
      </c>
      <c r="B89" s="2215">
        <v>98.169886695091179</v>
      </c>
      <c r="C89" s="535">
        <f t="shared" si="19"/>
        <v>-0.56936654018413435</v>
      </c>
      <c r="D89" s="614">
        <f t="shared" si="29"/>
        <v>-2.64</v>
      </c>
      <c r="E89" s="965">
        <f t="shared" si="31"/>
        <v>98.704655633532283</v>
      </c>
      <c r="F89" s="521">
        <f t="shared" si="20"/>
        <v>-0.48461013217192317</v>
      </c>
      <c r="G89" s="657">
        <f t="shared" si="32"/>
        <v>99.469846507918874</v>
      </c>
      <c r="H89" s="614">
        <f t="shared" si="21"/>
        <v>-0.3190291737574853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98.88</v>
      </c>
      <c r="P89" s="244">
        <f t="shared" si="22"/>
        <v>-0.23000000000000398</v>
      </c>
      <c r="Q89" s="52">
        <f t="shared" si="30"/>
        <v>-1.42</v>
      </c>
      <c r="R89" s="1001">
        <f t="shared" si="33"/>
        <v>99.09333333333332</v>
      </c>
      <c r="S89" s="970">
        <f t="shared" si="23"/>
        <v>-0.19000000000002615</v>
      </c>
      <c r="T89" s="735">
        <f t="shared" si="27"/>
        <v>99.398571428571429</v>
      </c>
      <c r="U89" s="52">
        <f t="shared" si="24"/>
        <v>-0.1428571428571388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199">
        <v>43862</v>
      </c>
      <c r="B90" s="2212">
        <v>97.490531616646962</v>
      </c>
      <c r="C90" s="535">
        <f t="shared" si="19"/>
        <v>-0.6793550784442175</v>
      </c>
      <c r="D90" s="614">
        <f t="shared" si="29"/>
        <v>-3.17</v>
      </c>
      <c r="E90" s="965">
        <f t="shared" si="31"/>
        <v>98.13322384900448</v>
      </c>
      <c r="F90" s="521">
        <f t="shared" si="20"/>
        <v>-0.57143178452780319</v>
      </c>
      <c r="G90" s="657">
        <f t="shared" si="32"/>
        <v>99.062161456728049</v>
      </c>
      <c r="H90" s="614">
        <f t="shared" si="21"/>
        <v>-0.40768505119082477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98.6</v>
      </c>
      <c r="P90" s="36">
        <f t="shared" si="22"/>
        <v>-0.28000000000000114</v>
      </c>
      <c r="Q90" s="52">
        <f t="shared" si="30"/>
        <v>-1.62</v>
      </c>
      <c r="R90" s="638">
        <f t="shared" si="33"/>
        <v>98.863333333333344</v>
      </c>
      <c r="S90" s="970">
        <f t="shared" si="23"/>
        <v>-0.22999999999997556</v>
      </c>
      <c r="T90" s="699">
        <f t="shared" si="27"/>
        <v>99.228571428571428</v>
      </c>
      <c r="U90" s="52">
        <f t="shared" si="24"/>
        <v>-0.17000000000000171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0">
        <v>43891</v>
      </c>
      <c r="B91" s="2212">
        <v>96.818596371147876</v>
      </c>
      <c r="C91" s="535">
        <f t="shared" si="19"/>
        <v>-0.67193524549908545</v>
      </c>
      <c r="D91" s="614">
        <f t="shared" si="29"/>
        <v>-3.71</v>
      </c>
      <c r="E91" s="965">
        <f t="shared" si="31"/>
        <v>97.493004894295339</v>
      </c>
      <c r="F91" s="521">
        <f t="shared" si="20"/>
        <v>-0.64021895470914103</v>
      </c>
      <c r="G91" s="657">
        <f t="shared" si="32"/>
        <v>98.577223276898764</v>
      </c>
      <c r="H91" s="614">
        <f t="shared" si="21"/>
        <v>-0.48493817982928533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98</v>
      </c>
      <c r="P91" s="36">
        <f t="shared" si="22"/>
        <v>-0.59999999999999432</v>
      </c>
      <c r="Q91" s="52">
        <f t="shared" si="30"/>
        <v>-2.14</v>
      </c>
      <c r="R91" s="638">
        <f t="shared" si="33"/>
        <v>98.493333333333339</v>
      </c>
      <c r="S91" s="970">
        <f t="shared" si="23"/>
        <v>-0.37000000000000455</v>
      </c>
      <c r="T91" s="699">
        <f t="shared" si="27"/>
        <v>98.987142857142857</v>
      </c>
      <c r="U91" s="52">
        <f t="shared" si="24"/>
        <v>-0.2414285714285711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0">
        <v>43922</v>
      </c>
      <c r="B92" s="2212">
        <v>96.21208468384576</v>
      </c>
      <c r="C92" s="535">
        <f t="shared" si="19"/>
        <v>-0.6065116873021168</v>
      </c>
      <c r="D92" s="614">
        <f t="shared" si="29"/>
        <v>-4.24</v>
      </c>
      <c r="E92" s="965">
        <f t="shared" si="31"/>
        <v>96.840404223880213</v>
      </c>
      <c r="F92" s="521">
        <f t="shared" si="20"/>
        <v>-0.65260067041512571</v>
      </c>
      <c r="G92" s="657">
        <f t="shared" si="32"/>
        <v>98.036985237692065</v>
      </c>
      <c r="H92" s="614">
        <f t="shared" si="21"/>
        <v>-0.54023803920669877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97.36</v>
      </c>
      <c r="P92" s="36">
        <f t="shared" si="22"/>
        <v>-0.64000000000000057</v>
      </c>
      <c r="Q92" s="52">
        <f t="shared" si="30"/>
        <v>-2.7</v>
      </c>
      <c r="R92" s="638">
        <f t="shared" si="33"/>
        <v>97.986666666666665</v>
      </c>
      <c r="S92" s="970">
        <f t="shared" si="23"/>
        <v>-0.50666666666667481</v>
      </c>
      <c r="T92" s="699">
        <f t="shared" si="27"/>
        <v>98.67</v>
      </c>
      <c r="U92" s="52">
        <f t="shared" si="24"/>
        <v>-0.31714285714285495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0">
        <v>43952</v>
      </c>
      <c r="B93" s="2212">
        <v>95.839587153192312</v>
      </c>
      <c r="C93" s="535">
        <f t="shared" si="19"/>
        <v>-0.37249753065344748</v>
      </c>
      <c r="D93" s="614">
        <f t="shared" si="29"/>
        <v>-4.57</v>
      </c>
      <c r="E93" s="965">
        <f t="shared" si="31"/>
        <v>96.290089402728654</v>
      </c>
      <c r="F93" s="521">
        <f t="shared" si="20"/>
        <v>-0.55031482115155939</v>
      </c>
      <c r="G93" s="657">
        <f t="shared" si="32"/>
        <v>97.496395246489939</v>
      </c>
      <c r="H93" s="614">
        <f t="shared" si="21"/>
        <v>-0.54058999120212547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</v>
      </c>
      <c r="P93" s="36">
        <f t="shared" si="22"/>
        <v>-0.45999999999999375</v>
      </c>
      <c r="Q93" s="52">
        <f t="shared" si="30"/>
        <v>-3.08</v>
      </c>
      <c r="R93" s="638">
        <f t="shared" si="33"/>
        <v>97.42</v>
      </c>
      <c r="S93" s="970">
        <f t="shared" si="23"/>
        <v>-0.56666666666666288</v>
      </c>
      <c r="T93" s="699">
        <f t="shared" si="27"/>
        <v>98.305714285714288</v>
      </c>
      <c r="U93" s="52">
        <f t="shared" si="24"/>
        <v>-0.36428571428571388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0">
        <v>43983</v>
      </c>
      <c r="B94" s="2212">
        <v>95.773544123122903</v>
      </c>
      <c r="C94" s="535">
        <f t="shared" si="19"/>
        <v>-6.6043030069408815E-2</v>
      </c>
      <c r="D94" s="614">
        <f t="shared" si="29"/>
        <v>-4.6100000000000003</v>
      </c>
      <c r="E94" s="965">
        <f t="shared" si="31"/>
        <v>95.941738653386992</v>
      </c>
      <c r="F94" s="521">
        <f t="shared" si="20"/>
        <v>-0.34835074934166244</v>
      </c>
      <c r="G94" s="657">
        <f t="shared" si="32"/>
        <v>97.006211982617472</v>
      </c>
      <c r="H94" s="614">
        <f t="shared" si="21"/>
        <v>-0.49018326387246702</v>
      </c>
      <c r="I94" s="432" t="s">
        <v>281</v>
      </c>
      <c r="J94" s="2531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97.08</v>
      </c>
      <c r="P94" s="36">
        <f t="shared" si="22"/>
        <v>0.17999999999999261</v>
      </c>
      <c r="Q94" s="52">
        <f t="shared" si="30"/>
        <v>-2.8</v>
      </c>
      <c r="R94" s="638">
        <f t="shared" si="33"/>
        <v>97.11333333333333</v>
      </c>
      <c r="S94" s="970">
        <f t="shared" si="23"/>
        <v>-0.30666666666667197</v>
      </c>
      <c r="T94" s="699">
        <f t="shared" si="27"/>
        <v>97.990000000000009</v>
      </c>
      <c r="U94" s="52">
        <f t="shared" si="24"/>
        <v>-0.31571428571427873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0">
        <v>44013</v>
      </c>
      <c r="B95" s="2212">
        <v>96.025418340346263</v>
      </c>
      <c r="C95" s="535">
        <f t="shared" si="19"/>
        <v>0.25187421722336012</v>
      </c>
      <c r="D95" s="614">
        <f t="shared" si="29"/>
        <v>-4.3</v>
      </c>
      <c r="E95" s="965">
        <f t="shared" si="31"/>
        <v>95.87951653888716</v>
      </c>
      <c r="F95" s="521">
        <f t="shared" si="20"/>
        <v>-6.222211449983206E-2</v>
      </c>
      <c r="G95" s="657">
        <f t="shared" si="32"/>
        <v>96.618521283341906</v>
      </c>
      <c r="H95" s="614">
        <f t="shared" si="21"/>
        <v>-0.38769069927556643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97.76</v>
      </c>
      <c r="P95" s="36">
        <f t="shared" si="22"/>
        <v>0.68000000000000682</v>
      </c>
      <c r="Q95" s="52">
        <f t="shared" si="30"/>
        <v>-2.0299999999999998</v>
      </c>
      <c r="R95" s="638">
        <f t="shared" si="33"/>
        <v>97.24666666666667</v>
      </c>
      <c r="S95" s="970">
        <f t="shared" si="23"/>
        <v>0.13333333333333997</v>
      </c>
      <c r="T95" s="699">
        <f t="shared" si="27"/>
        <v>97.797142857142859</v>
      </c>
      <c r="U95" s="52">
        <f t="shared" si="24"/>
        <v>-0.19285714285715017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0">
        <v>44044</v>
      </c>
      <c r="B96" s="2212">
        <v>96.542224421509346</v>
      </c>
      <c r="C96" s="535">
        <f t="shared" si="19"/>
        <v>0.51680608116308235</v>
      </c>
      <c r="D96" s="614">
        <f t="shared" si="29"/>
        <v>-3.66</v>
      </c>
      <c r="E96" s="965">
        <f t="shared" si="31"/>
        <v>96.113728961659504</v>
      </c>
      <c r="F96" s="521">
        <f t="shared" si="20"/>
        <v>0.23421242277234455</v>
      </c>
      <c r="G96" s="657">
        <f t="shared" si="32"/>
        <v>96.385998101401626</v>
      </c>
      <c r="H96" s="614">
        <f t="shared" si="21"/>
        <v>-0.23252318194028021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98.24</v>
      </c>
      <c r="P96" s="36">
        <f t="shared" si="22"/>
        <v>0.47999999999998977</v>
      </c>
      <c r="Q96" s="52">
        <f t="shared" si="30"/>
        <v>-1.45</v>
      </c>
      <c r="R96" s="638">
        <f t="shared" si="33"/>
        <v>97.693333333333328</v>
      </c>
      <c r="S96" s="970">
        <f t="shared" si="23"/>
        <v>0.44666666666665833</v>
      </c>
      <c r="T96" s="699">
        <f t="shared" si="27"/>
        <v>97.705714285714294</v>
      </c>
      <c r="U96" s="52">
        <f t="shared" si="24"/>
        <v>-9.1428571428565419E-2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0">
        <v>44075</v>
      </c>
      <c r="B97" s="2212">
        <v>97.232814491741721</v>
      </c>
      <c r="C97" s="535">
        <f t="shared" si="19"/>
        <v>0.69059007023237484</v>
      </c>
      <c r="D97" s="614">
        <f t="shared" si="29"/>
        <v>-2.76</v>
      </c>
      <c r="E97" s="965">
        <f t="shared" si="31"/>
        <v>96.600152417865772</v>
      </c>
      <c r="F97" s="521">
        <f t="shared" si="20"/>
        <v>0.4864234562062677</v>
      </c>
      <c r="G97" s="657">
        <f t="shared" si="32"/>
        <v>96.349181369272316</v>
      </c>
      <c r="H97" s="614">
        <f t="shared" si="21"/>
        <v>-3.6816732129310026E-2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98.55</v>
      </c>
      <c r="P97" s="36">
        <f t="shared" si="22"/>
        <v>0.31000000000000227</v>
      </c>
      <c r="Q97" s="52">
        <f t="shared" si="30"/>
        <v>-1.03</v>
      </c>
      <c r="R97" s="638">
        <f t="shared" si="33"/>
        <v>98.183333333333337</v>
      </c>
      <c r="S97" s="970">
        <f t="shared" si="23"/>
        <v>0.49000000000000909</v>
      </c>
      <c r="T97" s="699">
        <f t="shared" si="27"/>
        <v>97.698571428571412</v>
      </c>
      <c r="U97" s="52">
        <f t="shared" si="24"/>
        <v>-7.1428571428810983E-3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0">
        <v>44105</v>
      </c>
      <c r="B98" s="2212">
        <v>97.930415981762835</v>
      </c>
      <c r="C98" s="535">
        <f t="shared" si="19"/>
        <v>0.69760149002111405</v>
      </c>
      <c r="D98" s="614">
        <f t="shared" si="29"/>
        <v>-1.7</v>
      </c>
      <c r="E98" s="965">
        <f t="shared" si="31"/>
        <v>97.235151631671314</v>
      </c>
      <c r="F98" s="521">
        <f t="shared" si="20"/>
        <v>0.63499921380554269</v>
      </c>
      <c r="G98" s="657">
        <f t="shared" si="32"/>
        <v>96.508012742217304</v>
      </c>
      <c r="H98" s="614">
        <f t="shared" si="21"/>
        <v>0.15883137294498795</v>
      </c>
      <c r="I98" s="2225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98.83</v>
      </c>
      <c r="P98" s="36">
        <f t="shared" si="22"/>
        <v>0.28000000000000114</v>
      </c>
      <c r="Q98" s="52">
        <f t="shared" si="30"/>
        <v>-0.62</v>
      </c>
      <c r="R98" s="638">
        <f t="shared" si="33"/>
        <v>98.54</v>
      </c>
      <c r="S98" s="970">
        <f t="shared" si="23"/>
        <v>0.35666666666666913</v>
      </c>
      <c r="T98" s="699">
        <f t="shared" si="27"/>
        <v>97.817142857142855</v>
      </c>
      <c r="U98" s="52">
        <f t="shared" si="24"/>
        <v>0.11857142857144254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0">
        <v>44136</v>
      </c>
      <c r="B99" s="2212">
        <v>98.587864747737015</v>
      </c>
      <c r="C99" s="535">
        <f t="shared" si="19"/>
        <v>0.65744876597418056</v>
      </c>
      <c r="D99" s="614">
        <f t="shared" si="29"/>
        <v>-0.62</v>
      </c>
      <c r="E99" s="965">
        <f t="shared" si="31"/>
        <v>97.917031740413847</v>
      </c>
      <c r="F99" s="521">
        <f t="shared" si="20"/>
        <v>0.6818801087425328</v>
      </c>
      <c r="G99" s="657">
        <f t="shared" si="32"/>
        <v>96.847409894201775</v>
      </c>
      <c r="H99" s="614">
        <f t="shared" si="21"/>
        <v>0.33939715198447118</v>
      </c>
      <c r="I99" s="2225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99.12</v>
      </c>
      <c r="P99" s="36">
        <f t="shared" si="22"/>
        <v>0.29000000000000625</v>
      </c>
      <c r="Q99" s="52">
        <f t="shared" si="30"/>
        <v>-0.17</v>
      </c>
      <c r="R99" s="638">
        <f t="shared" si="33"/>
        <v>98.833333333333329</v>
      </c>
      <c r="S99" s="970">
        <f t="shared" si="23"/>
        <v>0.29333333333332234</v>
      </c>
      <c r="T99" s="699">
        <f t="shared" si="27"/>
        <v>98.068571428571431</v>
      </c>
      <c r="U99" s="52">
        <f t="shared" si="24"/>
        <v>0.25142857142857622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07">
        <v>44166</v>
      </c>
      <c r="B100" s="2213">
        <v>99.173829767266653</v>
      </c>
      <c r="C100" s="586">
        <f t="shared" si="19"/>
        <v>0.5859650195296382</v>
      </c>
      <c r="D100" s="814">
        <f t="shared" si="29"/>
        <v>0.44</v>
      </c>
      <c r="E100" s="966">
        <f t="shared" si="31"/>
        <v>98.56403683225551</v>
      </c>
      <c r="F100" s="704">
        <f t="shared" si="20"/>
        <v>0.64700509184166322</v>
      </c>
      <c r="G100" s="637">
        <f t="shared" si="32"/>
        <v>97.323730267640968</v>
      </c>
      <c r="H100" s="814">
        <f t="shared" si="21"/>
        <v>0.47632037343919365</v>
      </c>
      <c r="I100" s="2226" t="s">
        <v>343</v>
      </c>
      <c r="J100" s="1744" t="str">
        <f t="shared" si="18"/>
        <v>---</v>
      </c>
      <c r="K100" s="17">
        <v>0</v>
      </c>
      <c r="L100" s="649" t="s">
        <v>787</v>
      </c>
      <c r="M100" s="10"/>
      <c r="N100" s="202">
        <v>44166</v>
      </c>
      <c r="O100" s="711">
        <v>99.4</v>
      </c>
      <c r="P100" s="242">
        <f t="shared" si="22"/>
        <v>0.28000000000000114</v>
      </c>
      <c r="Q100" s="550">
        <f t="shared" si="30"/>
        <v>0.28999999999999998</v>
      </c>
      <c r="R100" s="644">
        <f t="shared" si="33"/>
        <v>99.116666666666674</v>
      </c>
      <c r="S100" s="1000">
        <f t="shared" si="23"/>
        <v>0.28333333333334565</v>
      </c>
      <c r="T100" s="930">
        <f t="shared" si="27"/>
        <v>98.425714285714278</v>
      </c>
      <c r="U100" s="550">
        <f t="shared" si="24"/>
        <v>0.35714285714284699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199">
        <v>44197</v>
      </c>
      <c r="B101" s="2214">
        <v>99.666746745425016</v>
      </c>
      <c r="C101" s="535">
        <f t="shared" si="19"/>
        <v>0.49291697815836244</v>
      </c>
      <c r="D101" s="523">
        <f t="shared" si="29"/>
        <v>1.52</v>
      </c>
      <c r="E101" s="965">
        <f t="shared" si="31"/>
        <v>99.142813753476233</v>
      </c>
      <c r="F101" s="697">
        <f t="shared" si="20"/>
        <v>0.57877692122072233</v>
      </c>
      <c r="G101" s="657">
        <f t="shared" si="32"/>
        <v>97.879902070826986</v>
      </c>
      <c r="H101" s="523">
        <f t="shared" si="21"/>
        <v>0.55617180318601811</v>
      </c>
      <c r="I101" s="2225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0.81</v>
      </c>
      <c r="R101" s="638">
        <f t="shared" si="33"/>
        <v>99.40000000000002</v>
      </c>
      <c r="S101" s="970">
        <f t="shared" si="23"/>
        <v>0.28333333333334565</v>
      </c>
      <c r="T101" s="699">
        <f t="shared" si="27"/>
        <v>98.797142857142845</v>
      </c>
      <c r="U101" s="52">
        <f t="shared" si="24"/>
        <v>0.37142857142856656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199">
        <v>44228</v>
      </c>
      <c r="B102" s="2214">
        <v>100.06553490210882</v>
      </c>
      <c r="C102" s="535">
        <f t="shared" si="19"/>
        <v>0.39878815668380696</v>
      </c>
      <c r="D102" s="523">
        <f t="shared" si="29"/>
        <v>2.64</v>
      </c>
      <c r="E102" s="965">
        <f t="shared" si="31"/>
        <v>99.635370471600154</v>
      </c>
      <c r="F102" s="697">
        <f t="shared" si="20"/>
        <v>0.49255671812392166</v>
      </c>
      <c r="G102" s="657">
        <f t="shared" si="32"/>
        <v>98.457061579650215</v>
      </c>
      <c r="H102" s="523">
        <f t="shared" si="21"/>
        <v>0.57715950882322886</v>
      </c>
      <c r="I102" s="2225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99.95</v>
      </c>
      <c r="P102" s="36">
        <f t="shared" si="22"/>
        <v>0.26999999999999602</v>
      </c>
      <c r="Q102" s="52">
        <f t="shared" si="30"/>
        <v>1.37</v>
      </c>
      <c r="R102" s="638">
        <f t="shared" si="33"/>
        <v>99.676666666666677</v>
      </c>
      <c r="S102" s="970">
        <f t="shared" si="23"/>
        <v>0.27666666666665662</v>
      </c>
      <c r="T102" s="699">
        <f t="shared" si="27"/>
        <v>99.11</v>
      </c>
      <c r="U102" s="52">
        <f t="shared" si="24"/>
        <v>0.31285714285715471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0">
        <v>44256</v>
      </c>
      <c r="B103" s="2214">
        <v>100.37202133890909</v>
      </c>
      <c r="C103" s="535">
        <f t="shared" si="19"/>
        <v>0.30648643680027021</v>
      </c>
      <c r="D103" s="523">
        <f t="shared" si="29"/>
        <v>3.67</v>
      </c>
      <c r="E103" s="965">
        <f t="shared" si="31"/>
        <v>100.03476766214764</v>
      </c>
      <c r="F103" s="697">
        <f t="shared" si="20"/>
        <v>0.39939719054748934</v>
      </c>
      <c r="G103" s="657">
        <f t="shared" si="32"/>
        <v>99.004175424993022</v>
      </c>
      <c r="H103" s="523">
        <f t="shared" si="21"/>
        <v>0.54711384534280683</v>
      </c>
      <c r="I103" s="2225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100.19</v>
      </c>
      <c r="P103" s="36">
        <f t="shared" si="22"/>
        <v>0.23999999999999488</v>
      </c>
      <c r="Q103" s="52">
        <f t="shared" si="30"/>
        <v>2.23</v>
      </c>
      <c r="R103" s="638">
        <f t="shared" si="33"/>
        <v>99.94</v>
      </c>
      <c r="S103" s="970">
        <f t="shared" si="23"/>
        <v>0.26333333333332121</v>
      </c>
      <c r="T103" s="699">
        <f t="shared" si="27"/>
        <v>99.388571428571439</v>
      </c>
      <c r="U103" s="52">
        <f t="shared" si="24"/>
        <v>0.27857142857143913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0">
        <v>44287</v>
      </c>
      <c r="B104" s="2214">
        <v>100.58530129307434</v>
      </c>
      <c r="C104" s="535">
        <f t="shared" si="19"/>
        <v>0.21327995416524459</v>
      </c>
      <c r="D104" s="523">
        <f t="shared" si="29"/>
        <v>4.55</v>
      </c>
      <c r="E104" s="965">
        <f t="shared" si="31"/>
        <v>100.34095251136409</v>
      </c>
      <c r="F104" s="697">
        <f t="shared" si="20"/>
        <v>0.30618484921645006</v>
      </c>
      <c r="G104" s="657">
        <f t="shared" si="32"/>
        <v>99.48310211089769</v>
      </c>
      <c r="H104" s="523">
        <f t="shared" si="21"/>
        <v>0.47892668590466769</v>
      </c>
      <c r="I104" s="2225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100.4</v>
      </c>
      <c r="P104" s="36">
        <f t="shared" si="22"/>
        <v>0.21000000000000796</v>
      </c>
      <c r="Q104" s="52">
        <f t="shared" si="30"/>
        <v>3.12</v>
      </c>
      <c r="R104" s="638">
        <f t="shared" si="33"/>
        <v>100.17999999999999</v>
      </c>
      <c r="S104" s="970">
        <f t="shared" si="23"/>
        <v>0.23999999999999488</v>
      </c>
      <c r="T104" s="699">
        <f t="shared" si="27"/>
        <v>99.652857142857144</v>
      </c>
      <c r="U104" s="52">
        <f t="shared" si="24"/>
        <v>0.26428571428570535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0">
        <v>44317</v>
      </c>
      <c r="B105" s="2212">
        <v>100.69896168865748</v>
      </c>
      <c r="C105" s="535">
        <f t="shared" si="19"/>
        <v>0.11366039558313901</v>
      </c>
      <c r="D105" s="523">
        <f t="shared" si="29"/>
        <v>5.07</v>
      </c>
      <c r="E105" s="965">
        <f t="shared" si="31"/>
        <v>100.55209477354697</v>
      </c>
      <c r="F105" s="697">
        <f t="shared" si="20"/>
        <v>0.21114226218287513</v>
      </c>
      <c r="G105" s="657">
        <f t="shared" si="32"/>
        <v>99.878608640454061</v>
      </c>
      <c r="H105" s="523">
        <f t="shared" si="21"/>
        <v>0.39550652955637133</v>
      </c>
      <c r="I105" s="2225" t="s">
        <v>343</v>
      </c>
      <c r="J105" s="2515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100.55</v>
      </c>
      <c r="P105" s="36">
        <f t="shared" si="22"/>
        <v>0.14999999999999147</v>
      </c>
      <c r="Q105" s="52">
        <f t="shared" si="30"/>
        <v>3.77</v>
      </c>
      <c r="R105" s="638">
        <f t="shared" si="33"/>
        <v>100.38</v>
      </c>
      <c r="S105" s="970">
        <f t="shared" si="23"/>
        <v>0.20000000000000284</v>
      </c>
      <c r="T105" s="699">
        <f t="shared" si="27"/>
        <v>99.898571428571429</v>
      </c>
      <c r="U105" s="52">
        <f t="shared" si="24"/>
        <v>0.24571428571428555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0">
        <v>44348</v>
      </c>
      <c r="B106" s="2212">
        <v>100.7191613792519</v>
      </c>
      <c r="C106" s="535">
        <f t="shared" si="19"/>
        <v>2.0199690594424169E-2</v>
      </c>
      <c r="D106" s="523">
        <f t="shared" si="29"/>
        <v>5.16</v>
      </c>
      <c r="E106" s="965">
        <f t="shared" si="31"/>
        <v>100.6678081203279</v>
      </c>
      <c r="F106" s="697">
        <f t="shared" si="20"/>
        <v>0.11571334678093592</v>
      </c>
      <c r="G106" s="657">
        <f t="shared" si="32"/>
        <v>100.18307958781331</v>
      </c>
      <c r="H106" s="523">
        <f t="shared" si="21"/>
        <v>0.30447094735924907</v>
      </c>
      <c r="I106" s="2225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100.64</v>
      </c>
      <c r="P106" s="36">
        <f t="shared" si="22"/>
        <v>9.0000000000003411E-2</v>
      </c>
      <c r="Q106" s="52">
        <f t="shared" si="30"/>
        <v>3.67</v>
      </c>
      <c r="R106" s="638">
        <f t="shared" si="33"/>
        <v>100.52999999999999</v>
      </c>
      <c r="S106" s="970">
        <f t="shared" si="23"/>
        <v>0.14999999999999147</v>
      </c>
      <c r="T106" s="699">
        <f t="shared" si="27"/>
        <v>100.11571428571428</v>
      </c>
      <c r="U106" s="52">
        <f t="shared" si="24"/>
        <v>0.21714285714284642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0">
        <v>44378</v>
      </c>
      <c r="B107" s="2212">
        <v>100.67862961943531</v>
      </c>
      <c r="C107" s="535">
        <f t="shared" si="19"/>
        <v>-4.0531759816587964E-2</v>
      </c>
      <c r="D107" s="523">
        <f t="shared" si="29"/>
        <v>4.8499999999999996</v>
      </c>
      <c r="E107" s="965">
        <f t="shared" si="31"/>
        <v>100.69891756244823</v>
      </c>
      <c r="F107" s="697">
        <f t="shared" si="20"/>
        <v>3.110944212032507E-2</v>
      </c>
      <c r="G107" s="657">
        <f t="shared" si="32"/>
        <v>100.39805099526599</v>
      </c>
      <c r="H107" s="523">
        <f t="shared" si="21"/>
        <v>0.21497140745267984</v>
      </c>
      <c r="I107" s="2225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100.67</v>
      </c>
      <c r="P107" s="36">
        <f t="shared" si="22"/>
        <v>3.0000000000001137E-2</v>
      </c>
      <c r="Q107" s="52">
        <f t="shared" si="30"/>
        <v>2.98</v>
      </c>
      <c r="R107" s="638">
        <f t="shared" si="33"/>
        <v>100.62</v>
      </c>
      <c r="S107" s="970">
        <f t="shared" si="23"/>
        <v>9.0000000000017621E-2</v>
      </c>
      <c r="T107" s="699">
        <f t="shared" si="27"/>
        <v>100.29714285714286</v>
      </c>
      <c r="U107" s="52">
        <f t="shared" si="24"/>
        <v>0.18142857142858304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0">
        <v>44409</v>
      </c>
      <c r="B108" s="2212">
        <v>100.60485118940066</v>
      </c>
      <c r="C108" s="535">
        <f t="shared" si="19"/>
        <v>-7.3778430034650455E-2</v>
      </c>
      <c r="D108" s="523">
        <f t="shared" si="29"/>
        <v>4.21</v>
      </c>
      <c r="E108" s="965">
        <f t="shared" si="31"/>
        <v>100.66754739602929</v>
      </c>
      <c r="F108" s="697">
        <f t="shared" si="20"/>
        <v>-3.1370166418938084E-2</v>
      </c>
      <c r="G108" s="657">
        <f t="shared" si="32"/>
        <v>100.53206591583395</v>
      </c>
      <c r="H108" s="523">
        <f t="shared" si="21"/>
        <v>0.13401492056796371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100.66</v>
      </c>
      <c r="P108" s="36">
        <f t="shared" si="22"/>
        <v>-1.0000000000005116E-2</v>
      </c>
      <c r="Q108" s="52">
        <f t="shared" si="30"/>
        <v>2.46</v>
      </c>
      <c r="R108" s="638">
        <f t="shared" si="33"/>
        <v>100.65666666666668</v>
      </c>
      <c r="S108" s="970">
        <f t="shared" si="23"/>
        <v>3.6666666666675951E-2</v>
      </c>
      <c r="T108" s="699">
        <f t="shared" si="27"/>
        <v>100.43714285714285</v>
      </c>
      <c r="U108" s="52">
        <f t="shared" si="24"/>
        <v>0.13999999999998636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0">
        <v>44440</v>
      </c>
      <c r="B109" s="2212">
        <v>100.53229326433005</v>
      </c>
      <c r="C109" s="535">
        <f t="shared" si="19"/>
        <v>-7.2557925070611873E-2</v>
      </c>
      <c r="D109" s="523">
        <f t="shared" si="29"/>
        <v>3.39</v>
      </c>
      <c r="E109" s="965">
        <f t="shared" si="31"/>
        <v>100.60525802438868</v>
      </c>
      <c r="F109" s="697">
        <f t="shared" si="20"/>
        <v>-6.2289371640616764E-2</v>
      </c>
      <c r="G109" s="657">
        <f t="shared" si="32"/>
        <v>100.59874568186555</v>
      </c>
      <c r="H109" s="523">
        <f t="shared" si="21"/>
        <v>6.6679766031597865E-2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100.65</v>
      </c>
      <c r="P109" s="36">
        <f t="shared" si="22"/>
        <v>-9.9999999999909051E-3</v>
      </c>
      <c r="Q109" s="52">
        <f t="shared" si="30"/>
        <v>2.13</v>
      </c>
      <c r="R109" s="638">
        <f t="shared" si="33"/>
        <v>100.66000000000001</v>
      </c>
      <c r="S109" s="970">
        <f t="shared" si="23"/>
        <v>3.3333333333303017E-3</v>
      </c>
      <c r="T109" s="699">
        <f t="shared" si="27"/>
        <v>100.53714285714285</v>
      </c>
      <c r="U109" s="52">
        <f t="shared" si="24"/>
        <v>0.10000000000000853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0">
        <v>44470</v>
      </c>
      <c r="B110" s="2212">
        <v>100.51738968606733</v>
      </c>
      <c r="C110" s="535">
        <f t="shared" si="19"/>
        <v>-1.4903578262718042E-2</v>
      </c>
      <c r="D110" s="523">
        <f t="shared" si="29"/>
        <v>2.64</v>
      </c>
      <c r="E110" s="965">
        <f t="shared" si="31"/>
        <v>100.55151137993268</v>
      </c>
      <c r="F110" s="697">
        <f t="shared" si="20"/>
        <v>-5.3746644455998194E-2</v>
      </c>
      <c r="G110" s="657">
        <f t="shared" si="32"/>
        <v>100.61951258860243</v>
      </c>
      <c r="H110" s="523">
        <f t="shared" si="21"/>
        <v>2.0766906736881197E-2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100.63</v>
      </c>
      <c r="P110" s="36">
        <f t="shared" si="22"/>
        <v>-2.0000000000010232E-2</v>
      </c>
      <c r="Q110" s="52">
        <f t="shared" si="30"/>
        <v>1.82</v>
      </c>
      <c r="R110" s="638">
        <f t="shared" si="33"/>
        <v>100.64666666666666</v>
      </c>
      <c r="S110" s="970">
        <f t="shared" si="23"/>
        <v>-1.3333333333349628E-2</v>
      </c>
      <c r="T110" s="699">
        <f t="shared" si="27"/>
        <v>100.6</v>
      </c>
      <c r="U110" s="52">
        <f t="shared" si="24"/>
        <v>6.2857142857140502E-2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0">
        <v>44501</v>
      </c>
      <c r="B111" s="2212">
        <v>100.55302629901198</v>
      </c>
      <c r="C111" s="535">
        <f t="shared" si="19"/>
        <v>3.563661294464282E-2</v>
      </c>
      <c r="D111" s="523">
        <f t="shared" si="29"/>
        <v>1.99</v>
      </c>
      <c r="E111" s="965">
        <f t="shared" ref="E111:E113" si="34">SUM(B109:B111)/3</f>
        <v>100.5342364164698</v>
      </c>
      <c r="F111" s="697">
        <f t="shared" si="20"/>
        <v>-1.7274963462881487E-2</v>
      </c>
      <c r="G111" s="657">
        <f t="shared" ref="G111:G113" si="35">SUM(B105:B111)/7</f>
        <v>100.61490187516496</v>
      </c>
      <c r="H111" s="523">
        <f t="shared" si="21"/>
        <v>-4.6107134374722136E-3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100.64</v>
      </c>
      <c r="P111" s="36">
        <f t="shared" si="22"/>
        <v>1.0000000000005116E-2</v>
      </c>
      <c r="Q111" s="52">
        <f t="shared" si="30"/>
        <v>1.53</v>
      </c>
      <c r="R111" s="638">
        <f t="shared" si="33"/>
        <v>100.64</v>
      </c>
      <c r="S111" s="970">
        <f t="shared" si="23"/>
        <v>-6.6666666666606034E-3</v>
      </c>
      <c r="T111" s="699">
        <f t="shared" si="27"/>
        <v>100.63428571428571</v>
      </c>
      <c r="U111" s="52">
        <f t="shared" si="24"/>
        <v>3.4285714285715585E-2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07">
        <v>44531</v>
      </c>
      <c r="B112" s="2213">
        <v>100.62410720713984</v>
      </c>
      <c r="C112" s="586">
        <f t="shared" si="19"/>
        <v>7.108090812786827E-2</v>
      </c>
      <c r="D112" s="654">
        <f t="shared" si="29"/>
        <v>1.46</v>
      </c>
      <c r="E112" s="966">
        <f t="shared" si="34"/>
        <v>100.56484106407305</v>
      </c>
      <c r="F112" s="698">
        <f t="shared" si="20"/>
        <v>3.0604647603254875E-2</v>
      </c>
      <c r="G112" s="637">
        <f t="shared" si="35"/>
        <v>100.60420837780531</v>
      </c>
      <c r="H112" s="654">
        <f t="shared" si="21"/>
        <v>-1.0693497359653747E-2</v>
      </c>
      <c r="I112" s="2228" t="s">
        <v>281</v>
      </c>
      <c r="J112" s="1704" t="str">
        <f t="shared" si="18"/>
        <v>---</v>
      </c>
      <c r="K112" s="2712">
        <v>0</v>
      </c>
      <c r="L112" s="649" t="s">
        <v>787</v>
      </c>
      <c r="M112" s="10"/>
      <c r="N112" s="201">
        <v>44531</v>
      </c>
      <c r="O112" s="710">
        <v>100.66</v>
      </c>
      <c r="P112" s="36">
        <f t="shared" si="22"/>
        <v>1.9999999999996021E-2</v>
      </c>
      <c r="Q112" s="52">
        <f t="shared" si="30"/>
        <v>1.27</v>
      </c>
      <c r="R112" s="638">
        <f t="shared" si="33"/>
        <v>100.64333333333332</v>
      </c>
      <c r="S112" s="970">
        <f t="shared" si="23"/>
        <v>3.3333333333160908E-3</v>
      </c>
      <c r="T112" s="699">
        <f t="shared" si="27"/>
        <v>100.64999999999999</v>
      </c>
      <c r="U112" s="52">
        <f t="shared" si="24"/>
        <v>1.5714285714281573E-2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199">
        <v>44562</v>
      </c>
      <c r="B113" s="2212">
        <v>100.73409059615108</v>
      </c>
      <c r="C113" s="535">
        <f t="shared" si="19"/>
        <v>0.10998338901123361</v>
      </c>
      <c r="D113" s="523">
        <f t="shared" si="29"/>
        <v>1.07</v>
      </c>
      <c r="E113" s="965">
        <f t="shared" si="34"/>
        <v>100.63707470076763</v>
      </c>
      <c r="F113" s="697">
        <f t="shared" si="20"/>
        <v>7.223363669457683E-2</v>
      </c>
      <c r="G113" s="657">
        <f t="shared" si="35"/>
        <v>100.6063411230766</v>
      </c>
      <c r="H113" s="523">
        <f t="shared" si="21"/>
        <v>2.1327452712966988E-3</v>
      </c>
      <c r="I113" s="2202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100.66</v>
      </c>
      <c r="P113" s="734">
        <f t="shared" si="22"/>
        <v>0</v>
      </c>
      <c r="Q113" s="695">
        <f t="shared" si="30"/>
        <v>0.98</v>
      </c>
      <c r="R113" s="642">
        <f t="shared" si="33"/>
        <v>100.65333333333335</v>
      </c>
      <c r="S113" s="643">
        <f t="shared" si="23"/>
        <v>1.0000000000033538E-2</v>
      </c>
      <c r="T113" s="735">
        <f t="shared" si="27"/>
        <v>100.65285714285713</v>
      </c>
      <c r="U113" s="547">
        <f t="shared" si="24"/>
        <v>2.8571428571382285E-3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199">
        <v>44593</v>
      </c>
      <c r="B114" s="2212">
        <v>100.89796663320735</v>
      </c>
      <c r="C114" s="535">
        <f t="shared" si="19"/>
        <v>0.1638760370562693</v>
      </c>
      <c r="D114" s="523">
        <f t="shared" si="29"/>
        <v>0.83</v>
      </c>
      <c r="E114" s="965">
        <f t="shared" ref="E114:E133" si="36">SUM(B112:B114)/3</f>
        <v>100.75205481216608</v>
      </c>
      <c r="F114" s="697">
        <f t="shared" si="20"/>
        <v>0.11498011139845232</v>
      </c>
      <c r="G114" s="657">
        <f t="shared" ref="G114:G131" si="37">SUM(B108:B114)/7</f>
        <v>100.63767498218689</v>
      </c>
      <c r="H114" s="523">
        <f t="shared" si="21"/>
        <v>3.1333859110290518E-2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100.64</v>
      </c>
      <c r="P114" s="733">
        <f t="shared" si="22"/>
        <v>-1.9999999999996021E-2</v>
      </c>
      <c r="Q114" s="263">
        <f t="shared" si="30"/>
        <v>0.69</v>
      </c>
      <c r="R114" s="394">
        <f t="shared" si="33"/>
        <v>100.65333333333332</v>
      </c>
      <c r="S114" s="297">
        <f t="shared" si="23"/>
        <v>0</v>
      </c>
      <c r="T114" s="699">
        <f t="shared" si="27"/>
        <v>100.64857142857143</v>
      </c>
      <c r="U114" s="52">
        <f t="shared" si="24"/>
        <v>-4.2857142857002373E-3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0">
        <v>44621</v>
      </c>
      <c r="B115" s="2212">
        <v>101.10336945983819</v>
      </c>
      <c r="C115" s="535">
        <f t="shared" si="19"/>
        <v>0.20540282663084497</v>
      </c>
      <c r="D115" s="523">
        <f t="shared" si="29"/>
        <v>0.73</v>
      </c>
      <c r="E115" s="965">
        <f t="shared" si="36"/>
        <v>100.91180889639888</v>
      </c>
      <c r="F115" s="697">
        <f t="shared" si="20"/>
        <v>0.15975408423280157</v>
      </c>
      <c r="G115" s="657">
        <f t="shared" si="37"/>
        <v>100.70889187796368</v>
      </c>
      <c r="H115" s="523">
        <f t="shared" si="21"/>
        <v>7.1216895776785805E-2</v>
      </c>
      <c r="I115" s="2225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100.6</v>
      </c>
      <c r="P115" s="733">
        <f t="shared" si="22"/>
        <v>-4.0000000000006253E-2</v>
      </c>
      <c r="Q115" s="263">
        <f t="shared" si="30"/>
        <v>0.41</v>
      </c>
      <c r="R115" s="394">
        <f t="shared" si="33"/>
        <v>100.63333333333333</v>
      </c>
      <c r="S115" s="297">
        <f t="shared" si="23"/>
        <v>-1.9999999999996021E-2</v>
      </c>
      <c r="T115" s="699">
        <f t="shared" si="27"/>
        <v>100.64</v>
      </c>
      <c r="U115" s="52">
        <f t="shared" si="24"/>
        <v>-8.5714285714288962E-3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0">
        <v>44652</v>
      </c>
      <c r="B116" s="2212">
        <v>101.27588116204583</v>
      </c>
      <c r="C116" s="535">
        <f t="shared" si="19"/>
        <v>0.17251170220764322</v>
      </c>
      <c r="D116" s="523">
        <f t="shared" si="29"/>
        <v>0.69</v>
      </c>
      <c r="E116" s="965">
        <f t="shared" si="36"/>
        <v>101.09240575169713</v>
      </c>
      <c r="F116" s="697">
        <f t="shared" si="20"/>
        <v>0.18059685529824776</v>
      </c>
      <c r="G116" s="657">
        <f t="shared" si="37"/>
        <v>100.81511872049451</v>
      </c>
      <c r="H116" s="523">
        <f t="shared" si="21"/>
        <v>0.10622684253083037</v>
      </c>
      <c r="I116" s="2225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100.56</v>
      </c>
      <c r="P116" s="733">
        <f t="shared" si="22"/>
        <v>-3.9999999999992042E-2</v>
      </c>
      <c r="Q116" s="263">
        <f t="shared" si="30"/>
        <v>0.16</v>
      </c>
      <c r="R116" s="394">
        <f t="shared" si="33"/>
        <v>100.60000000000001</v>
      </c>
      <c r="S116" s="297">
        <f t="shared" si="23"/>
        <v>-3.3333333333317228E-2</v>
      </c>
      <c r="T116" s="699">
        <f t="shared" si="27"/>
        <v>100.62714285714284</v>
      </c>
      <c r="U116" s="52">
        <f t="shared" si="24"/>
        <v>-1.2857142857157555E-2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0">
        <v>44682</v>
      </c>
      <c r="B117" s="2212">
        <v>101.37820535471484</v>
      </c>
      <c r="C117" s="535">
        <f t="shared" si="19"/>
        <v>0.10232419266900195</v>
      </c>
      <c r="D117" s="523">
        <f t="shared" si="29"/>
        <v>0.67</v>
      </c>
      <c r="E117" s="965">
        <f t="shared" si="36"/>
        <v>101.25248532553296</v>
      </c>
      <c r="F117" s="697">
        <f t="shared" si="20"/>
        <v>0.16007957383583005</v>
      </c>
      <c r="G117" s="657">
        <f t="shared" si="37"/>
        <v>100.93809238744416</v>
      </c>
      <c r="H117" s="523">
        <f t="shared" si="21"/>
        <v>0.12297366694964751</v>
      </c>
      <c r="I117" s="2225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</v>
      </c>
      <c r="P117" s="733">
        <f t="shared" si="22"/>
        <v>-6.0000000000002274E-2</v>
      </c>
      <c r="Q117" s="263">
        <f t="shared" si="30"/>
        <v>-0.05</v>
      </c>
      <c r="R117" s="394">
        <f t="shared" si="33"/>
        <v>100.55333333333333</v>
      </c>
      <c r="S117" s="297">
        <f t="shared" si="23"/>
        <v>-4.6666666666681067E-2</v>
      </c>
      <c r="T117" s="699">
        <f t="shared" si="27"/>
        <v>100.60857142857142</v>
      </c>
      <c r="U117" s="52">
        <f t="shared" si="24"/>
        <v>-1.8571428571419801E-2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0">
        <v>44713</v>
      </c>
      <c r="B118" s="2212">
        <v>101.45954103378429</v>
      </c>
      <c r="C118" s="535">
        <f t="shared" si="19"/>
        <v>8.1335679069454159E-2</v>
      </c>
      <c r="D118" s="523">
        <f t="shared" si="29"/>
        <v>0.74</v>
      </c>
      <c r="E118" s="965">
        <f t="shared" si="36"/>
        <v>101.37120918351498</v>
      </c>
      <c r="F118" s="697">
        <f t="shared" si="20"/>
        <v>0.1187238579820189</v>
      </c>
      <c r="G118" s="657">
        <f t="shared" si="37"/>
        <v>101.06759449241163</v>
      </c>
      <c r="H118" s="523">
        <f t="shared" si="21"/>
        <v>0.12950210496747161</v>
      </c>
      <c r="I118" s="2225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100.44</v>
      </c>
      <c r="P118" s="733">
        <f t="shared" si="22"/>
        <v>-6.0000000000002274E-2</v>
      </c>
      <c r="Q118" s="263">
        <f t="shared" si="30"/>
        <v>-0.2</v>
      </c>
      <c r="R118" s="394">
        <f t="shared" si="33"/>
        <v>100.5</v>
      </c>
      <c r="S118" s="297">
        <f t="shared" si="23"/>
        <v>-5.333333333332746E-2</v>
      </c>
      <c r="T118" s="699">
        <f t="shared" si="27"/>
        <v>100.58</v>
      </c>
      <c r="U118" s="52">
        <f t="shared" si="24"/>
        <v>-2.8571428571424917E-2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0">
        <v>44743</v>
      </c>
      <c r="B119" s="2212">
        <v>101.49412352332682</v>
      </c>
      <c r="C119" s="535">
        <f t="shared" si="19"/>
        <v>3.4582489542529515E-2</v>
      </c>
      <c r="D119" s="523">
        <f t="shared" si="29"/>
        <v>0.81</v>
      </c>
      <c r="E119" s="965">
        <f t="shared" si="36"/>
        <v>101.44395663727532</v>
      </c>
      <c r="F119" s="697">
        <f t="shared" si="20"/>
        <v>7.2747453760342751E-2</v>
      </c>
      <c r="G119" s="657">
        <f t="shared" si="37"/>
        <v>101.19188253758121</v>
      </c>
      <c r="H119" s="523">
        <f t="shared" si="21"/>
        <v>0.12428804516957825</v>
      </c>
      <c r="I119" s="2225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100.39</v>
      </c>
      <c r="P119" s="733">
        <f t="shared" si="22"/>
        <v>-4.9999999999997158E-2</v>
      </c>
      <c r="Q119" s="263">
        <f t="shared" si="30"/>
        <v>-0.28000000000000003</v>
      </c>
      <c r="R119" s="394">
        <f t="shared" si="33"/>
        <v>100.44333333333333</v>
      </c>
      <c r="S119" s="297">
        <f t="shared" si="23"/>
        <v>-5.6666666666671972E-2</v>
      </c>
      <c r="T119" s="699">
        <f t="shared" si="27"/>
        <v>100.54142857142857</v>
      </c>
      <c r="U119" s="52">
        <f t="shared" si="24"/>
        <v>-3.8571428571430033E-2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0">
        <v>44774</v>
      </c>
      <c r="B120" s="2212">
        <v>101.49414299145808</v>
      </c>
      <c r="C120" s="535">
        <f t="shared" si="19"/>
        <v>1.9468131256417109E-5</v>
      </c>
      <c r="D120" s="523">
        <f t="shared" si="29"/>
        <v>0.88</v>
      </c>
      <c r="E120" s="965">
        <f t="shared" si="36"/>
        <v>101.48260251618973</v>
      </c>
      <c r="F120" s="697">
        <f t="shared" si="20"/>
        <v>3.8645878914408627E-2</v>
      </c>
      <c r="G120" s="657">
        <f t="shared" si="37"/>
        <v>101.30046145119648</v>
      </c>
      <c r="H120" s="523">
        <f t="shared" si="21"/>
        <v>0.1085789136152755</v>
      </c>
      <c r="I120" s="2225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100.33</v>
      </c>
      <c r="P120" s="733">
        <f t="shared" si="22"/>
        <v>-6.0000000000002274E-2</v>
      </c>
      <c r="Q120" s="263">
        <f t="shared" si="30"/>
        <v>-0.33</v>
      </c>
      <c r="R120" s="394">
        <f t="shared" si="33"/>
        <v>100.38666666666666</v>
      </c>
      <c r="S120" s="297">
        <f t="shared" si="23"/>
        <v>-5.6666666666671972E-2</v>
      </c>
      <c r="T120" s="699">
        <f t="shared" si="27"/>
        <v>100.49428571428572</v>
      </c>
      <c r="U120" s="52">
        <f t="shared" si="24"/>
        <v>-4.7142857142844719E-2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0">
        <v>44805</v>
      </c>
      <c r="B121" s="2212">
        <v>101.46592657234108</v>
      </c>
      <c r="C121" s="535">
        <f t="shared" si="19"/>
        <v>-2.8216419117001124E-2</v>
      </c>
      <c r="D121" s="523">
        <f t="shared" si="29"/>
        <v>0.93</v>
      </c>
      <c r="E121" s="965">
        <f t="shared" si="36"/>
        <v>101.484731029042</v>
      </c>
      <c r="F121" s="697">
        <f t="shared" si="20"/>
        <v>2.1285128522663399E-3</v>
      </c>
      <c r="G121" s="657">
        <f t="shared" si="37"/>
        <v>101.38159858535845</v>
      </c>
      <c r="H121" s="523">
        <f t="shared" si="21"/>
        <v>8.1137134161963331E-2</v>
      </c>
      <c r="I121" s="2225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100.27</v>
      </c>
      <c r="P121" s="733">
        <f t="shared" si="22"/>
        <v>-6.0000000000002274E-2</v>
      </c>
      <c r="Q121" s="263">
        <f t="shared" si="30"/>
        <v>-0.38</v>
      </c>
      <c r="R121" s="394">
        <f t="shared" si="33"/>
        <v>100.33</v>
      </c>
      <c r="S121" s="297">
        <f t="shared" si="23"/>
        <v>-5.6666666666657761E-2</v>
      </c>
      <c r="T121" s="699">
        <f t="shared" si="27"/>
        <v>100.44142857142856</v>
      </c>
      <c r="U121" s="52">
        <f t="shared" si="24"/>
        <v>-5.2857142857163808E-2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0">
        <v>44835</v>
      </c>
      <c r="B122" s="2212">
        <v>101.4311721780182</v>
      </c>
      <c r="C122" s="535">
        <f t="shared" si="19"/>
        <v>-3.4754394322874305E-2</v>
      </c>
      <c r="D122" s="523">
        <f t="shared" si="29"/>
        <v>0.91</v>
      </c>
      <c r="E122" s="965">
        <f t="shared" si="36"/>
        <v>101.46374724727245</v>
      </c>
      <c r="F122" s="697">
        <f t="shared" si="20"/>
        <v>-2.0983781769544407E-2</v>
      </c>
      <c r="G122" s="657">
        <f t="shared" si="37"/>
        <v>101.42842754509844</v>
      </c>
      <c r="H122" s="523">
        <f t="shared" si="21"/>
        <v>4.6828959739997345E-2</v>
      </c>
      <c r="I122" s="2225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100.21</v>
      </c>
      <c r="P122" s="733">
        <f t="shared" si="22"/>
        <v>-6.0000000000002274E-2</v>
      </c>
      <c r="Q122" s="263">
        <f t="shared" si="30"/>
        <v>-0.42</v>
      </c>
      <c r="R122" s="394">
        <f t="shared" si="33"/>
        <v>100.27</v>
      </c>
      <c r="S122" s="297">
        <f t="shared" si="23"/>
        <v>-6.0000000000002274E-2</v>
      </c>
      <c r="T122" s="699">
        <f t="shared" si="27"/>
        <v>100.38571428571429</v>
      </c>
      <c r="U122" s="52">
        <f t="shared" si="24"/>
        <v>-5.5714285714273615E-2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0">
        <v>44866</v>
      </c>
      <c r="B123" s="2212">
        <v>101.33142822892601</v>
      </c>
      <c r="C123" s="535">
        <f t="shared" si="19"/>
        <v>-9.9743949092186313E-2</v>
      </c>
      <c r="D123" s="523">
        <f t="shared" si="29"/>
        <v>0.77</v>
      </c>
      <c r="E123" s="965">
        <f t="shared" si="36"/>
        <v>101.40950899309509</v>
      </c>
      <c r="F123" s="697">
        <f t="shared" si="20"/>
        <v>-5.4238254177363387E-2</v>
      </c>
      <c r="G123" s="657">
        <f t="shared" si="37"/>
        <v>101.43636284036704</v>
      </c>
      <c r="H123" s="523">
        <f t="shared" si="21"/>
        <v>7.935295268595155E-3</v>
      </c>
      <c r="I123" s="2225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100.16</v>
      </c>
      <c r="P123" s="733">
        <f t="shared" si="22"/>
        <v>-4.9999999999997158E-2</v>
      </c>
      <c r="Q123" s="263">
        <f t="shared" si="30"/>
        <v>-0.48</v>
      </c>
      <c r="R123" s="394">
        <f t="shared" si="33"/>
        <v>100.21333333333332</v>
      </c>
      <c r="S123" s="297">
        <f t="shared" si="23"/>
        <v>-5.6666666666671972E-2</v>
      </c>
      <c r="T123" s="699">
        <f t="shared" si="27"/>
        <v>100.32857142857142</v>
      </c>
      <c r="U123" s="52">
        <f t="shared" si="24"/>
        <v>-5.7142857142864045E-2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07">
        <v>44896</v>
      </c>
      <c r="B124" s="2213">
        <v>101.16552670907157</v>
      </c>
      <c r="C124" s="586">
        <f t="shared" si="19"/>
        <v>-0.16590151985444379</v>
      </c>
      <c r="D124" s="654">
        <f t="shared" si="29"/>
        <v>0.54</v>
      </c>
      <c r="E124" s="966">
        <f t="shared" si="36"/>
        <v>101.3093757053386</v>
      </c>
      <c r="F124" s="698">
        <f t="shared" si="20"/>
        <v>-0.100133287756492</v>
      </c>
      <c r="G124" s="637">
        <f t="shared" si="37"/>
        <v>101.40598017670371</v>
      </c>
      <c r="H124" s="523">
        <f t="shared" si="21"/>
        <v>-3.0382663663331755E-2</v>
      </c>
      <c r="I124" s="2225" t="s">
        <v>803</v>
      </c>
      <c r="J124" s="1704" t="str">
        <f t="shared" si="18"/>
        <v>---</v>
      </c>
      <c r="K124" s="2712">
        <v>0</v>
      </c>
      <c r="L124" s="649" t="s">
        <v>787</v>
      </c>
      <c r="M124" s="10"/>
      <c r="N124" s="202">
        <v>44896</v>
      </c>
      <c r="O124" s="711">
        <v>100.12</v>
      </c>
      <c r="P124" s="929">
        <f t="shared" si="22"/>
        <v>-3.9999999999992042E-2</v>
      </c>
      <c r="Q124" s="543">
        <f t="shared" si="30"/>
        <v>-0.54</v>
      </c>
      <c r="R124" s="492">
        <f t="shared" si="33"/>
        <v>100.16333333333334</v>
      </c>
      <c r="S124" s="490">
        <f t="shared" si="23"/>
        <v>-4.9999999999982947E-2</v>
      </c>
      <c r="T124" s="930">
        <f t="shared" si="27"/>
        <v>100.27428571428571</v>
      </c>
      <c r="U124" s="550">
        <f t="shared" si="24"/>
        <v>-5.4285714285711606E-2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199">
        <v>44927</v>
      </c>
      <c r="B125" s="2216">
        <v>100.96562010806666</v>
      </c>
      <c r="C125" s="615">
        <f t="shared" si="19"/>
        <v>-0.19990660100491198</v>
      </c>
      <c r="D125" s="655">
        <f t="shared" si="29"/>
        <v>0.23</v>
      </c>
      <c r="E125" s="967">
        <f t="shared" si="36"/>
        <v>101.15419168202142</v>
      </c>
      <c r="F125" s="696">
        <f t="shared" si="20"/>
        <v>-0.15518402331717596</v>
      </c>
      <c r="G125" s="656">
        <f t="shared" si="37"/>
        <v>101.33542004445835</v>
      </c>
      <c r="H125" s="1035">
        <f t="shared" si="21"/>
        <v>-7.0560132245361729E-2</v>
      </c>
      <c r="I125" s="2227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29">
        <v>100.09</v>
      </c>
      <c r="P125" s="36">
        <f t="shared" si="22"/>
        <v>-3.0000000000001137E-2</v>
      </c>
      <c r="Q125" s="52">
        <f t="shared" si="30"/>
        <v>-0.56999999999999995</v>
      </c>
      <c r="R125" s="638">
        <f t="shared" si="33"/>
        <v>100.12333333333333</v>
      </c>
      <c r="S125" s="970">
        <f t="shared" si="23"/>
        <v>-4.0000000000006253E-2</v>
      </c>
      <c r="T125" s="699">
        <f t="shared" si="27"/>
        <v>100.22428571428573</v>
      </c>
      <c r="U125" s="263">
        <f t="shared" si="24"/>
        <v>-4.9999999999982947E-2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199">
        <v>44958</v>
      </c>
      <c r="B126" s="2214">
        <v>100.73629945303421</v>
      </c>
      <c r="C126" s="535">
        <f t="shared" si="19"/>
        <v>-0.22932065503245269</v>
      </c>
      <c r="D126" s="614">
        <f t="shared" si="29"/>
        <v>-0.16</v>
      </c>
      <c r="E126" s="965">
        <f t="shared" si="36"/>
        <v>100.9558154233908</v>
      </c>
      <c r="F126" s="521">
        <f t="shared" si="20"/>
        <v>-0.19837625863061703</v>
      </c>
      <c r="G126" s="657">
        <f t="shared" si="37"/>
        <v>101.22715946298797</v>
      </c>
      <c r="H126" s="523">
        <f t="shared" si="21"/>
        <v>-0.10826058147037543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29">
        <v>100.08</v>
      </c>
      <c r="P126" s="36">
        <f t="shared" si="22"/>
        <v>-1.0000000000005116E-2</v>
      </c>
      <c r="Q126" s="52">
        <f t="shared" si="30"/>
        <v>-0.56000000000000005</v>
      </c>
      <c r="R126" s="638">
        <f t="shared" si="33"/>
        <v>100.09666666666668</v>
      </c>
      <c r="S126" s="970">
        <f t="shared" si="23"/>
        <v>-2.6666666666656624E-2</v>
      </c>
      <c r="T126" s="699">
        <f t="shared" si="27"/>
        <v>100.18000000000002</v>
      </c>
      <c r="U126" s="263">
        <f t="shared" si="24"/>
        <v>-4.428571428570649E-2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0">
        <v>44986</v>
      </c>
      <c r="B127" s="2214">
        <v>100.56806970137616</v>
      </c>
      <c r="C127" s="535">
        <f t="shared" si="19"/>
        <v>-0.16822975165804621</v>
      </c>
      <c r="D127" s="614">
        <f t="shared" si="29"/>
        <v>-0.53</v>
      </c>
      <c r="E127" s="965">
        <f t="shared" si="36"/>
        <v>100.75666308749233</v>
      </c>
      <c r="F127" s="521">
        <f t="shared" si="20"/>
        <v>-0.19915233589847503</v>
      </c>
      <c r="G127" s="657">
        <f t="shared" si="37"/>
        <v>101.09486327869057</v>
      </c>
      <c r="H127" s="523">
        <f t="shared" si="21"/>
        <v>-0.13229618429740242</v>
      </c>
      <c r="I127" s="2202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29">
        <v>100.06</v>
      </c>
      <c r="P127" s="36">
        <f t="shared" si="22"/>
        <v>-1.9999999999996021E-2</v>
      </c>
      <c r="Q127" s="52">
        <f t="shared" si="30"/>
        <v>-0.54</v>
      </c>
      <c r="R127" s="638">
        <f t="shared" si="33"/>
        <v>100.07666666666667</v>
      </c>
      <c r="S127" s="970">
        <f t="shared" si="23"/>
        <v>-2.0000000000010232E-2</v>
      </c>
      <c r="T127" s="699">
        <f t="shared" si="27"/>
        <v>100.14142857142858</v>
      </c>
      <c r="U127" s="263">
        <f t="shared" si="24"/>
        <v>-3.8571428571444244E-2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0">
        <v>45017</v>
      </c>
      <c r="B128" s="2214">
        <v>100.45068378285714</v>
      </c>
      <c r="C128" s="535">
        <f t="shared" si="19"/>
        <v>-0.11738591851901958</v>
      </c>
      <c r="D128" s="614">
        <f t="shared" si="29"/>
        <v>-0.81</v>
      </c>
      <c r="E128" s="965">
        <f t="shared" si="36"/>
        <v>100.58501764575584</v>
      </c>
      <c r="F128" s="521">
        <f t="shared" si="20"/>
        <v>-0.17164544173648721</v>
      </c>
      <c r="G128" s="657">
        <f t="shared" si="37"/>
        <v>100.94982859447857</v>
      </c>
      <c r="H128" s="523">
        <f t="shared" si="21"/>
        <v>-0.14503468421199273</v>
      </c>
      <c r="I128" s="2202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29">
        <v>100.05</v>
      </c>
      <c r="P128" s="36">
        <f t="shared" si="22"/>
        <v>-1.0000000000005116E-2</v>
      </c>
      <c r="Q128" s="52">
        <f t="shared" si="30"/>
        <v>-0.51</v>
      </c>
      <c r="R128" s="638">
        <f t="shared" si="33"/>
        <v>100.06333333333333</v>
      </c>
      <c r="S128" s="970">
        <f t="shared" si="23"/>
        <v>-1.3333333333335418E-2</v>
      </c>
      <c r="T128" s="699">
        <f t="shared" si="27"/>
        <v>100.11</v>
      </c>
      <c r="U128" s="263">
        <f t="shared" si="24"/>
        <v>-3.1428571428577357E-2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0">
        <v>45047</v>
      </c>
      <c r="B129" s="2214">
        <v>100.35895839498926</v>
      </c>
      <c r="C129" s="535">
        <f t="shared" si="19"/>
        <v>-9.1725387867882091E-2</v>
      </c>
      <c r="D129" s="614">
        <f t="shared" si="29"/>
        <v>-1.01</v>
      </c>
      <c r="E129" s="965">
        <f t="shared" si="36"/>
        <v>100.45923729307418</v>
      </c>
      <c r="F129" s="521">
        <f t="shared" si="20"/>
        <v>-0.12578035268165877</v>
      </c>
      <c r="G129" s="657">
        <f t="shared" si="37"/>
        <v>100.796655196903</v>
      </c>
      <c r="H129" s="523">
        <f t="shared" si="21"/>
        <v>-0.15317339757557136</v>
      </c>
      <c r="I129" s="2225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1">
        <v>100.04</v>
      </c>
      <c r="P129" s="36">
        <f t="shared" si="22"/>
        <v>-9.9999999999909051E-3</v>
      </c>
      <c r="Q129" s="52">
        <f t="shared" si="30"/>
        <v>-0.46</v>
      </c>
      <c r="R129" s="638">
        <f t="shared" si="33"/>
        <v>100.05000000000001</v>
      </c>
      <c r="S129" s="970">
        <f t="shared" si="23"/>
        <v>-1.3333333333321207E-2</v>
      </c>
      <c r="T129" s="699">
        <f t="shared" si="27"/>
        <v>100.08571428571427</v>
      </c>
      <c r="U129" s="263">
        <f t="shared" si="24"/>
        <v>-2.428571428572468E-2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0">
        <v>45078</v>
      </c>
      <c r="B130" s="2214">
        <v>100.28244778507417</v>
      </c>
      <c r="C130" s="535">
        <f t="shared" si="19"/>
        <v>-7.6510609915089844E-2</v>
      </c>
      <c r="D130" s="614">
        <f t="shared" si="29"/>
        <v>-1.1599999999999999</v>
      </c>
      <c r="E130" s="965">
        <f t="shared" si="36"/>
        <v>100.36402998764019</v>
      </c>
      <c r="F130" s="521">
        <f t="shared" si="20"/>
        <v>-9.5207305433987699E-2</v>
      </c>
      <c r="G130" s="657">
        <f t="shared" si="37"/>
        <v>100.64680084778129</v>
      </c>
      <c r="H130" s="523">
        <f t="shared" si="21"/>
        <v>-0.14985434912171058</v>
      </c>
      <c r="I130" s="2225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1">
        <v>100.04</v>
      </c>
      <c r="P130" s="36">
        <f t="shared" si="22"/>
        <v>0</v>
      </c>
      <c r="Q130" s="52">
        <f t="shared" si="30"/>
        <v>-0.4</v>
      </c>
      <c r="R130" s="638">
        <f t="shared" si="33"/>
        <v>100.04333333333334</v>
      </c>
      <c r="S130" s="970">
        <f t="shared" si="23"/>
        <v>-6.6666666666748142E-3</v>
      </c>
      <c r="T130" s="699">
        <f t="shared" si="27"/>
        <v>100.06857142857143</v>
      </c>
      <c r="U130" s="263">
        <f t="shared" si="24"/>
        <v>-1.7142857142843582E-2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0">
        <v>45108</v>
      </c>
      <c r="B131" s="2214">
        <v>100.23032961327735</v>
      </c>
      <c r="C131" s="535">
        <f t="shared" si="19"/>
        <v>-5.2118171796820434E-2</v>
      </c>
      <c r="D131" s="614">
        <f t="shared" si="29"/>
        <v>-1.25</v>
      </c>
      <c r="E131" s="965">
        <f t="shared" si="36"/>
        <v>100.29057859778027</v>
      </c>
      <c r="F131" s="521">
        <f t="shared" si="20"/>
        <v>-7.3451389859926053E-2</v>
      </c>
      <c r="G131" s="657">
        <f t="shared" si="37"/>
        <v>100.51320126266785</v>
      </c>
      <c r="H131" s="523">
        <f t="shared" si="21"/>
        <v>-0.13359958511344416</v>
      </c>
      <c r="I131" s="2225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1">
        <v>100.05</v>
      </c>
      <c r="P131" s="36">
        <f t="shared" si="22"/>
        <v>9.9999999999909051E-3</v>
      </c>
      <c r="Q131" s="52">
        <f t="shared" si="30"/>
        <v>-0.34</v>
      </c>
      <c r="R131" s="638">
        <f t="shared" ref="R131:R134" si="38">SUM(O129:O131)/3</f>
        <v>100.04333333333334</v>
      </c>
      <c r="S131" s="970">
        <f t="shared" si="23"/>
        <v>0</v>
      </c>
      <c r="T131" s="699">
        <f t="shared" ref="T131:T134" si="39">SUM(O125:O131)/7</f>
        <v>100.05857142857143</v>
      </c>
      <c r="U131" s="263">
        <f t="shared" si="24"/>
        <v>-1.0000000000005116E-2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0">
        <v>45139</v>
      </c>
      <c r="B132" s="2214">
        <v>100.12329700648405</v>
      </c>
      <c r="C132" s="535">
        <f t="shared" si="19"/>
        <v>-0.10703260679329674</v>
      </c>
      <c r="D132" s="614">
        <f t="shared" si="29"/>
        <v>-1.35</v>
      </c>
      <c r="E132" s="965">
        <f t="shared" si="36"/>
        <v>100.21202480161185</v>
      </c>
      <c r="F132" s="521">
        <f t="shared" si="20"/>
        <v>-7.8553796168421286E-2</v>
      </c>
      <c r="G132" s="657">
        <f t="shared" ref="G132" si="40">SUM(B126:B132)/7</f>
        <v>100.39286939101319</v>
      </c>
      <c r="H132" s="523">
        <f t="shared" si="21"/>
        <v>-0.1203318716546562</v>
      </c>
      <c r="I132" s="2225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1">
        <v>100.05</v>
      </c>
      <c r="P132" s="36">
        <f t="shared" si="22"/>
        <v>0</v>
      </c>
      <c r="Q132" s="52">
        <f t="shared" si="30"/>
        <v>-0.28000000000000003</v>
      </c>
      <c r="R132" s="638">
        <f t="shared" si="38"/>
        <v>100.04666666666667</v>
      </c>
      <c r="S132" s="970">
        <f t="shared" si="23"/>
        <v>3.3333333333303017E-3</v>
      </c>
      <c r="T132" s="699">
        <f t="shared" si="39"/>
        <v>100.05285714285715</v>
      </c>
      <c r="U132" s="263">
        <f t="shared" si="24"/>
        <v>-5.7142857142764569E-3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0">
        <v>45170</v>
      </c>
      <c r="B133" s="2214">
        <v>99.940585960294726</v>
      </c>
      <c r="C133" s="535">
        <f t="shared" si="19"/>
        <v>-0.18271104618932554</v>
      </c>
      <c r="D133" s="614">
        <f t="shared" si="29"/>
        <v>-1.5</v>
      </c>
      <c r="E133" s="965">
        <f t="shared" si="36"/>
        <v>100.09807086001871</v>
      </c>
      <c r="F133" s="521">
        <f t="shared" si="20"/>
        <v>-0.1139539415931381</v>
      </c>
      <c r="G133" s="657">
        <f t="shared" ref="G133" si="41">SUM(B127:B133)/7</f>
        <v>100.27919603490754</v>
      </c>
      <c r="H133" s="523">
        <f t="shared" si="21"/>
        <v>-0.11367335610565021</v>
      </c>
      <c r="I133" s="2225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1">
        <v>100.05</v>
      </c>
      <c r="P133" s="36">
        <f t="shared" si="22"/>
        <v>0</v>
      </c>
      <c r="Q133" s="52">
        <f t="shared" si="30"/>
        <v>-0.22</v>
      </c>
      <c r="R133" s="638">
        <f t="shared" si="38"/>
        <v>100.05</v>
      </c>
      <c r="S133" s="970">
        <f t="shared" si="23"/>
        <v>3.3333333333303017E-3</v>
      </c>
      <c r="T133" s="699">
        <f t="shared" si="39"/>
        <v>100.04857142857144</v>
      </c>
      <c r="U133" s="263">
        <f t="shared" si="24"/>
        <v>-4.2857142857144481E-3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0">
        <v>45200</v>
      </c>
      <c r="B134" s="2214">
        <v>99.66908437886805</v>
      </c>
      <c r="C134" s="535">
        <f t="shared" ref="C134" si="42">B134-B133</f>
        <v>-0.27150158142667635</v>
      </c>
      <c r="D134" s="614">
        <f t="shared" ref="D134" si="43">ROUND((B134-B122)/B122*100,2)</f>
        <v>-1.74</v>
      </c>
      <c r="E134" s="965">
        <f t="shared" ref="E134" si="44">SUM(B132:B134)/3</f>
        <v>99.910989115215614</v>
      </c>
      <c r="F134" s="521">
        <f t="shared" ref="F134" si="45">E134-E133</f>
        <v>-0.18708174480309481</v>
      </c>
      <c r="G134" s="657">
        <f t="shared" ref="G134" si="46">SUM(B128:B134)/7</f>
        <v>100.15076956026356</v>
      </c>
      <c r="H134" s="523">
        <f t="shared" ref="H134" si="47">G134-G133</f>
        <v>-0.12842647464398738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1">
        <v>100.04</v>
      </c>
      <c r="P134" s="36">
        <f t="shared" ref="P134" si="48">O134-O133</f>
        <v>-9.9999999999909051E-3</v>
      </c>
      <c r="Q134" s="52">
        <f t="shared" si="30"/>
        <v>-0.17</v>
      </c>
      <c r="R134" s="638">
        <f t="shared" si="38"/>
        <v>100.04666666666667</v>
      </c>
      <c r="S134" s="970">
        <f t="shared" ref="S134" si="49">R134-R133</f>
        <v>-3.3333333333303017E-3</v>
      </c>
      <c r="T134" s="699">
        <f t="shared" si="39"/>
        <v>100.04571428571428</v>
      </c>
      <c r="U134" s="263">
        <f t="shared" ref="U134" si="50">T134-T133</f>
        <v>-2.8571428571524393E-3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0">
        <v>45231</v>
      </c>
      <c r="B135" s="2214">
        <v>99.303049333242825</v>
      </c>
      <c r="C135" s="535">
        <f t="shared" ref="C135" si="51">B135-B134</f>
        <v>-0.3660350456252246</v>
      </c>
      <c r="D135" s="614">
        <f t="shared" ref="D135" si="52">ROUND((B135-B123)/B123*100,2)</f>
        <v>-2</v>
      </c>
      <c r="E135" s="965">
        <f t="shared" ref="E135" si="53">SUM(B133:B135)/3</f>
        <v>99.63757322413521</v>
      </c>
      <c r="F135" s="521">
        <f t="shared" ref="F135" si="54">E135-E134</f>
        <v>-0.27341589108040409</v>
      </c>
      <c r="G135" s="657">
        <f t="shared" ref="G135" si="55">SUM(B129:B135)/7</f>
        <v>99.986821781747224</v>
      </c>
      <c r="H135" s="523">
        <f t="shared" ref="H135" si="56">G135-G134</f>
        <v>-0.1639477785163308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1">
        <v>100.01</v>
      </c>
      <c r="P135" s="36">
        <f t="shared" ref="P135" si="58">O135-O134</f>
        <v>-3.0000000000001137E-2</v>
      </c>
      <c r="Q135" s="52">
        <f t="shared" ref="Q135" si="59">ROUND((O135-O123)/O123*100,2)</f>
        <v>-0.15</v>
      </c>
      <c r="R135" s="638">
        <f t="shared" ref="R135" si="60">SUM(O133:O135)/3</f>
        <v>100.03333333333335</v>
      </c>
      <c r="S135" s="970">
        <f t="shared" ref="S135" si="61">R135-R134</f>
        <v>-1.3333333333321207E-2</v>
      </c>
      <c r="T135" s="699">
        <f t="shared" ref="T135" si="62">SUM(O129:O135)/7</f>
        <v>100.03999999999999</v>
      </c>
      <c r="U135" s="263">
        <f t="shared" ref="U135" si="63">T135-T134</f>
        <v>-5.7142857142906678E-3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07">
        <v>45261</v>
      </c>
      <c r="B136" s="2255">
        <v>98.983945615912248</v>
      </c>
      <c r="C136" s="586">
        <f t="shared" ref="C136" si="64">B136-B135</f>
        <v>-0.3191037173305773</v>
      </c>
      <c r="D136" s="814">
        <f t="shared" ref="D136" si="65">ROUND((B136-B124)/B124*100,2)</f>
        <v>-2.16</v>
      </c>
      <c r="E136" s="966">
        <f t="shared" ref="E136" si="66">SUM(B134:B136)/3</f>
        <v>99.318693109341041</v>
      </c>
      <c r="F136" s="704">
        <f t="shared" ref="F136" si="67">E136-E135</f>
        <v>-0.31888011479416889</v>
      </c>
      <c r="G136" s="637">
        <f t="shared" ref="G136" si="68">SUM(B130:B136)/7</f>
        <v>99.790391384736196</v>
      </c>
      <c r="H136" s="654">
        <f t="shared" ref="H136" si="69">G136-G135</f>
        <v>-0.19643039701102794</v>
      </c>
      <c r="I136" s="2228" t="s">
        <v>281</v>
      </c>
      <c r="J136" s="1704" t="str">
        <f t="shared" si="57"/>
        <v>---</v>
      </c>
      <c r="K136" s="2712">
        <v>0</v>
      </c>
      <c r="L136" s="649" t="s">
        <v>787</v>
      </c>
      <c r="M136" s="10"/>
      <c r="N136" s="202">
        <v>45261</v>
      </c>
      <c r="O136" s="2185">
        <v>100</v>
      </c>
      <c r="P136" s="242">
        <f t="shared" ref="P136" si="70">O136-O135</f>
        <v>-1.0000000000005116E-2</v>
      </c>
      <c r="Q136" s="550">
        <f t="shared" ref="Q136" si="71">ROUND((O136-O124)/O124*100,2)</f>
        <v>-0.12</v>
      </c>
      <c r="R136" s="644">
        <f t="shared" ref="R136" si="72">SUM(O134:O136)/3</f>
        <v>100.01666666666667</v>
      </c>
      <c r="S136" s="1000">
        <f t="shared" ref="S136" si="73">R136-R135</f>
        <v>-1.666666666667993E-2</v>
      </c>
      <c r="T136" s="930">
        <f t="shared" ref="T136" si="74">SUM(O130:O136)/7</f>
        <v>100.03428571428572</v>
      </c>
      <c r="U136" s="543">
        <f t="shared" ref="U136" si="75">T136-T135</f>
        <v>-5.7142857142764569E-3</v>
      </c>
      <c r="V136" s="1704" t="s">
        <v>345</v>
      </c>
      <c r="W136" s="2186">
        <v>0</v>
      </c>
      <c r="X136" s="1687" t="s">
        <v>787</v>
      </c>
      <c r="Y136" s="10"/>
    </row>
    <row r="137" spans="1:25">
      <c r="A137" s="2199">
        <v>45292</v>
      </c>
      <c r="B137" s="2217">
        <v>98.730819671381383</v>
      </c>
      <c r="C137" s="535">
        <f t="shared" ref="C137" si="76">B137-B136</f>
        <v>-0.2531259445308649</v>
      </c>
      <c r="D137" s="614">
        <f t="shared" ref="D137" si="77">ROUND((B137-B125)/B125*100,2)</f>
        <v>-2.21</v>
      </c>
      <c r="E137" s="965">
        <f t="shared" ref="E137" si="78">SUM(B135:B137)/3</f>
        <v>99.005938206845485</v>
      </c>
      <c r="F137" s="521">
        <f t="shared" ref="F137" si="79">E137-E136</f>
        <v>-0.3127549024955556</v>
      </c>
      <c r="G137" s="657">
        <f t="shared" ref="G137" si="80">SUM(B131:B137)/7</f>
        <v>99.568730225637225</v>
      </c>
      <c r="H137" s="614">
        <f t="shared" ref="H137" si="81">G137-G136</f>
        <v>-0.22166115909897144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2">
        <v>100</v>
      </c>
      <c r="P137" s="36">
        <f t="shared" ref="P137" si="83">O137-O136</f>
        <v>0</v>
      </c>
      <c r="Q137" s="52">
        <f t="shared" ref="Q137" si="84">ROUND((O137-O125)/O125*100,2)</f>
        <v>-0.09</v>
      </c>
      <c r="R137" s="394">
        <f t="shared" ref="R137" si="85">SUM(O135:O137)/3</f>
        <v>100.00333333333333</v>
      </c>
      <c r="S137" s="297">
        <f t="shared" ref="S137" si="86">R137-R136</f>
        <v>-1.3333333333335418E-2</v>
      </c>
      <c r="T137" s="52">
        <f t="shared" ref="T137" si="87">SUM(O131:O137)/7</f>
        <v>100.02857142857144</v>
      </c>
      <c r="U137" s="263">
        <f t="shared" ref="U137" si="88">T137-T136</f>
        <v>-5.7142857142764569E-3</v>
      </c>
      <c r="V137" s="1703" t="s">
        <v>345</v>
      </c>
      <c r="W137" s="1892">
        <v>0</v>
      </c>
      <c r="X137" s="1682" t="s">
        <v>759</v>
      </c>
      <c r="Y137" s="10"/>
    </row>
    <row r="138" spans="1:25">
      <c r="A138" s="2199">
        <v>45323</v>
      </c>
      <c r="B138" s="2217">
        <v>98.665758002648957</v>
      </c>
      <c r="C138" s="535">
        <f t="shared" ref="C138" si="89">B138-B137</f>
        <v>-6.5061668732425915E-2</v>
      </c>
      <c r="D138" s="614">
        <f t="shared" ref="D138" si="90">ROUND((B138-B126)/B126*100,2)</f>
        <v>-2.06</v>
      </c>
      <c r="E138" s="965">
        <f t="shared" ref="E138" si="91">SUM(B136:B138)/3</f>
        <v>98.793507763314196</v>
      </c>
      <c r="F138" s="521">
        <f t="shared" ref="F138" si="92">E138-E137</f>
        <v>-0.21243044353128937</v>
      </c>
      <c r="G138" s="657">
        <f t="shared" ref="G138" si="93">SUM(B132:B138)/7</f>
        <v>99.345219995547481</v>
      </c>
      <c r="H138" s="614">
        <f t="shared" ref="H138" si="94">G138-G137</f>
        <v>-0.2235102300897438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0">
        <v>100.04</v>
      </c>
      <c r="P138" s="36">
        <f t="shared" ref="P138" si="95">O138-O137</f>
        <v>4.0000000000006253E-2</v>
      </c>
      <c r="Q138" s="52">
        <f t="shared" ref="Q138" si="96">ROUND((O138-O126)/O126*100,2)</f>
        <v>-0.04</v>
      </c>
      <c r="R138" s="394">
        <f t="shared" ref="R138" si="97">SUM(O136:O138)/3</f>
        <v>100.01333333333334</v>
      </c>
      <c r="S138" s="297">
        <f t="shared" ref="S138" si="98">R138-R137</f>
        <v>1.0000000000005116E-2</v>
      </c>
      <c r="T138" s="52">
        <f t="shared" ref="T138" si="99">SUM(O132:O138)/7</f>
        <v>100.02714285714285</v>
      </c>
      <c r="U138" s="263">
        <f t="shared" ref="U138" si="100">T138-T137</f>
        <v>-1.4285714285904305E-3</v>
      </c>
      <c r="V138" s="2179" t="s">
        <v>345</v>
      </c>
      <c r="W138" s="1880">
        <v>0</v>
      </c>
      <c r="X138" s="1682" t="s">
        <v>767</v>
      </c>
    </row>
    <row r="139" spans="1:25">
      <c r="A139" s="2200">
        <v>45352</v>
      </c>
      <c r="B139" s="2217">
        <v>98.753185435798088</v>
      </c>
      <c r="C139" s="535">
        <f t="shared" ref="C139" si="101">B139-B138</f>
        <v>8.7427433149130707E-2</v>
      </c>
      <c r="D139" s="614">
        <f t="shared" ref="D139" si="102">ROUND((B139-B127)/B127*100,2)</f>
        <v>-1.8</v>
      </c>
      <c r="E139" s="965">
        <f t="shared" ref="E139" si="103">SUM(B137:B139)/3</f>
        <v>98.716587703276147</v>
      </c>
      <c r="F139" s="521">
        <f t="shared" ref="F139" si="104">E139-E138</f>
        <v>-7.6920060038048632E-2</v>
      </c>
      <c r="G139" s="657">
        <f t="shared" ref="G139" si="105">SUM(B133:B139)/7</f>
        <v>99.149489771163758</v>
      </c>
      <c r="H139" s="614">
        <f t="shared" ref="H139" si="106">G139-G138</f>
        <v>-0.19573022438372334</v>
      </c>
      <c r="I139" s="2225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0">
        <v>100.07</v>
      </c>
      <c r="P139" s="36">
        <f t="shared" ref="P139" si="107">O139-O138</f>
        <v>2.9999999999986926E-2</v>
      </c>
      <c r="Q139" s="52">
        <f t="shared" ref="Q139" si="108">ROUND((O139-O127)/O127*100,2)</f>
        <v>0.01</v>
      </c>
      <c r="R139" s="394">
        <f t="shared" ref="R139" si="109">SUM(O137:O139)/3</f>
        <v>100.03666666666668</v>
      </c>
      <c r="S139" s="297">
        <f t="shared" ref="S139" si="110">R139-R138</f>
        <v>2.3333333333340533E-2</v>
      </c>
      <c r="T139" s="52">
        <f t="shared" ref="T139" si="111">SUM(O133:O139)/7</f>
        <v>100.03</v>
      </c>
      <c r="U139" s="263">
        <f t="shared" ref="U139" si="112">T139-T138</f>
        <v>2.8571428571524393E-3</v>
      </c>
      <c r="V139" s="1696" t="s">
        <v>345</v>
      </c>
      <c r="W139" s="1048">
        <v>0</v>
      </c>
      <c r="X139" s="1682" t="s">
        <v>776</v>
      </c>
    </row>
    <row r="140" spans="1:25">
      <c r="A140" s="2200">
        <v>45383</v>
      </c>
      <c r="B140" s="2217">
        <v>98.965590910136456</v>
      </c>
      <c r="C140" s="535">
        <f t="shared" ref="C140" si="113">B140-B139</f>
        <v>0.21240547433836809</v>
      </c>
      <c r="D140" s="614">
        <f t="shared" ref="D140" si="114">ROUND((B140-B128)/B128*100,2)</f>
        <v>-1.48</v>
      </c>
      <c r="E140" s="965">
        <f t="shared" ref="E140" si="115">SUM(B138:B140)/3</f>
        <v>98.794844782861176</v>
      </c>
      <c r="F140" s="521">
        <f t="shared" ref="F140" si="116">E140-E139</f>
        <v>7.8257079585029032E-2</v>
      </c>
      <c r="G140" s="657">
        <f t="shared" ref="G140" si="117">SUM(B134:B140)/7</f>
        <v>99.010204763998289</v>
      </c>
      <c r="H140" s="614">
        <f t="shared" ref="H140" si="118">G140-G139</f>
        <v>-0.13928500716546921</v>
      </c>
      <c r="I140" s="2225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0">
        <v>100.1</v>
      </c>
      <c r="P140" s="36">
        <f t="shared" ref="P140:P141" si="119">O140-O139</f>
        <v>3.0000000000001137E-2</v>
      </c>
      <c r="Q140" s="52">
        <f t="shared" ref="Q140:Q141" si="120">ROUND((O140-O128)/O128*100,2)</f>
        <v>0.05</v>
      </c>
      <c r="R140" s="394">
        <f t="shared" ref="R140:R141" si="121">SUM(O138:O140)/3</f>
        <v>100.07000000000001</v>
      </c>
      <c r="S140" s="297">
        <f t="shared" ref="S140:S141" si="122">R140-R139</f>
        <v>3.3333333333331439E-2</v>
      </c>
      <c r="T140" s="52">
        <f t="shared" ref="T140:T141" si="123">SUM(O134:O140)/7</f>
        <v>100.03714285714287</v>
      </c>
      <c r="U140" s="263">
        <f t="shared" ref="U140:U141" si="124">T140-T139</f>
        <v>7.1428571428668874E-3</v>
      </c>
      <c r="V140" s="1696" t="s">
        <v>345</v>
      </c>
      <c r="W140" s="1048">
        <v>0</v>
      </c>
      <c r="X140" s="1682" t="s">
        <v>777</v>
      </c>
    </row>
    <row r="141" spans="1:25">
      <c r="A141" s="2200">
        <v>45413</v>
      </c>
      <c r="B141" s="2217">
        <v>99.252589113182992</v>
      </c>
      <c r="C141" s="535">
        <f t="shared" ref="C141" si="125">B141-B140</f>
        <v>0.28699820304653656</v>
      </c>
      <c r="D141" s="614">
        <f t="shared" ref="D141" si="126">ROUND((B141-B129)/B129*100,2)</f>
        <v>-1.1000000000000001</v>
      </c>
      <c r="E141" s="965">
        <f t="shared" ref="E141" si="127">SUM(B139:B141)/3</f>
        <v>98.990455153039179</v>
      </c>
      <c r="F141" s="521">
        <f t="shared" ref="F141" si="128">E141-E140</f>
        <v>0.19561037017800231</v>
      </c>
      <c r="G141" s="657">
        <f t="shared" ref="G141" si="129">SUM(B135:B141)/7</f>
        <v>98.950705440329003</v>
      </c>
      <c r="H141" s="614">
        <f t="shared" ref="H141" si="130">G141-G140</f>
        <v>-5.9499323669285786E-2</v>
      </c>
      <c r="I141" s="2225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0">
        <v>100.11</v>
      </c>
      <c r="P141" s="36">
        <f t="shared" si="119"/>
        <v>1.0000000000005116E-2</v>
      </c>
      <c r="Q141" s="52">
        <f t="shared" si="120"/>
        <v>7.0000000000000007E-2</v>
      </c>
      <c r="R141" s="394">
        <f t="shared" si="121"/>
        <v>100.09333333333332</v>
      </c>
      <c r="S141" s="297">
        <f t="shared" si="122"/>
        <v>2.3333333333312112E-2</v>
      </c>
      <c r="T141" s="52">
        <f t="shared" si="123"/>
        <v>100.04714285714286</v>
      </c>
      <c r="U141" s="263">
        <f t="shared" si="124"/>
        <v>9.9999999999909051E-3</v>
      </c>
      <c r="V141" s="1696" t="s">
        <v>345</v>
      </c>
      <c r="W141" s="1048">
        <v>0</v>
      </c>
      <c r="X141" s="1682" t="s">
        <v>778</v>
      </c>
    </row>
    <row r="142" spans="1:25">
      <c r="A142" s="2200">
        <v>45444</v>
      </c>
      <c r="B142" s="2217">
        <v>99.542744721028697</v>
      </c>
      <c r="C142" s="535">
        <f t="shared" ref="C142:C143" si="131">B142-B141</f>
        <v>0.29015560784570482</v>
      </c>
      <c r="D142" s="614">
        <f t="shared" ref="D142:D143" si="132">ROUND((B142-B130)/B130*100,2)</f>
        <v>-0.74</v>
      </c>
      <c r="E142" s="965">
        <f t="shared" ref="E142:E143" si="133">SUM(B140:B142)/3</f>
        <v>99.253641581449372</v>
      </c>
      <c r="F142" s="521">
        <f t="shared" ref="F142:F143" si="134">E142-E141</f>
        <v>0.26318642841019368</v>
      </c>
      <c r="G142" s="657">
        <f t="shared" ref="G142:G143" si="135">SUM(B136:B142)/7</f>
        <v>98.984947638584131</v>
      </c>
      <c r="H142" s="614">
        <f t="shared" ref="H142:H143" si="136">G142-G141</f>
        <v>3.4242198255128642E-2</v>
      </c>
      <c r="I142" s="2225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0">
        <v>100.1</v>
      </c>
      <c r="P142" s="36">
        <f t="shared" ref="P142" si="137">O142-O141</f>
        <v>-1.0000000000005116E-2</v>
      </c>
      <c r="Q142" s="52">
        <f t="shared" ref="Q142" si="138">ROUND((O142-O130)/O130*100,2)</f>
        <v>0.06</v>
      </c>
      <c r="R142" s="394">
        <f t="shared" ref="R142" si="139">SUM(O140:O142)/3</f>
        <v>100.10333333333331</v>
      </c>
      <c r="S142" s="297">
        <f t="shared" ref="S142" si="140">R142-R141</f>
        <v>9.9999999999909051E-3</v>
      </c>
      <c r="T142" s="52">
        <f t="shared" ref="T142" si="141">SUM(O136:O142)/7</f>
        <v>100.06000000000002</v>
      </c>
      <c r="U142" s="263">
        <f t="shared" ref="U142" si="142">T142-T141</f>
        <v>1.2857142857157555E-2</v>
      </c>
      <c r="V142" s="1696" t="s">
        <v>345</v>
      </c>
      <c r="W142" s="1048">
        <v>0</v>
      </c>
      <c r="X142" s="1682" t="s">
        <v>796</v>
      </c>
    </row>
    <row r="143" spans="1:25">
      <c r="A143" s="2200">
        <v>45474</v>
      </c>
      <c r="B143" s="2217">
        <v>99.779017048965599</v>
      </c>
      <c r="C143" s="535">
        <f t="shared" si="131"/>
        <v>0.23627232793690212</v>
      </c>
      <c r="D143" s="614">
        <f t="shared" si="132"/>
        <v>-0.45</v>
      </c>
      <c r="E143" s="965">
        <f t="shared" si="133"/>
        <v>99.524783627725768</v>
      </c>
      <c r="F143" s="521">
        <f t="shared" si="134"/>
        <v>0.27114204627639538</v>
      </c>
      <c r="G143" s="657">
        <f t="shared" si="135"/>
        <v>99.098529271877439</v>
      </c>
      <c r="H143" s="614">
        <f t="shared" si="136"/>
        <v>0.1135816332933075</v>
      </c>
      <c r="I143" s="2225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0">
        <v>100.07</v>
      </c>
      <c r="P143" s="36">
        <f t="shared" ref="P143:P144" si="143">O143-O142</f>
        <v>-3.0000000000001137E-2</v>
      </c>
      <c r="Q143" s="52">
        <f t="shared" ref="Q143:Q144" si="144">ROUND((O143-O131)/O131*100,2)</f>
        <v>0.02</v>
      </c>
      <c r="R143" s="394">
        <f t="shared" ref="R143:R144" si="145">SUM(O141:O143)/3</f>
        <v>100.09333333333332</v>
      </c>
      <c r="S143" s="297">
        <f t="shared" ref="S143:S144" si="146">R143-R142</f>
        <v>-9.9999999999909051E-3</v>
      </c>
      <c r="T143" s="52">
        <f t="shared" ref="T143:T144" si="147">SUM(O137:O143)/7</f>
        <v>100.07000000000001</v>
      </c>
      <c r="U143" s="263">
        <f t="shared" ref="U143:U144" si="148">T143-T142</f>
        <v>9.9999999999909051E-3</v>
      </c>
      <c r="V143" s="1696" t="s">
        <v>345</v>
      </c>
      <c r="W143" s="1048">
        <v>0</v>
      </c>
      <c r="X143" s="1682" t="s">
        <v>797</v>
      </c>
    </row>
    <row r="144" spans="1:25">
      <c r="A144" s="2200">
        <v>45505</v>
      </c>
      <c r="B144" s="2217">
        <v>99.927483076455914</v>
      </c>
      <c r="C144" s="535">
        <f t="shared" ref="C144" si="149">B144-B143</f>
        <v>0.1484660274903149</v>
      </c>
      <c r="D144" s="614">
        <f t="shared" ref="D144" si="150">ROUND((B144-B132)/B132*100,2)</f>
        <v>-0.2</v>
      </c>
      <c r="E144" s="965">
        <f t="shared" ref="E144" si="151">SUM(B142:B144)/3</f>
        <v>99.749748282150065</v>
      </c>
      <c r="F144" s="521">
        <f t="shared" ref="F144" si="152">E144-E143</f>
        <v>0.22496465442429781</v>
      </c>
      <c r="G144" s="657">
        <f t="shared" ref="G144" si="153">SUM(B138:B144)/7</f>
        <v>99.2694811868881</v>
      </c>
      <c r="H144" s="614">
        <f t="shared" ref="H144" si="154">G144-G143</f>
        <v>0.17095191501066154</v>
      </c>
      <c r="I144" s="2225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0">
        <v>100.02</v>
      </c>
      <c r="P144" s="36">
        <f t="shared" si="143"/>
        <v>-4.9999999999997158E-2</v>
      </c>
      <c r="Q144" s="52">
        <f t="shared" si="144"/>
        <v>-0.03</v>
      </c>
      <c r="R144" s="394">
        <f t="shared" si="145"/>
        <v>100.06333333333333</v>
      </c>
      <c r="S144" s="297">
        <f t="shared" si="146"/>
        <v>-2.9999999999986926E-2</v>
      </c>
      <c r="T144" s="52">
        <f t="shared" si="147"/>
        <v>100.07285714285715</v>
      </c>
      <c r="U144" s="263">
        <f t="shared" si="148"/>
        <v>2.8571428571382285E-3</v>
      </c>
      <c r="V144" s="1696" t="s">
        <v>345</v>
      </c>
      <c r="W144" s="1048">
        <v>0</v>
      </c>
      <c r="X144" s="1682" t="s">
        <v>798</v>
      </c>
    </row>
    <row r="145" spans="1:24">
      <c r="A145" s="2200">
        <v>45536</v>
      </c>
      <c r="B145" s="2217">
        <v>100.03418198580653</v>
      </c>
      <c r="C145" s="535">
        <f t="shared" ref="C145" si="156">B145-B144</f>
        <v>0.10669890935061233</v>
      </c>
      <c r="D145" s="614">
        <f t="shared" ref="D145" si="157">ROUND((B145-B133)/B133*100,2)</f>
        <v>0.09</v>
      </c>
      <c r="E145" s="965">
        <f t="shared" ref="E145" si="158">SUM(B143:B145)/3</f>
        <v>99.913560703742675</v>
      </c>
      <c r="F145" s="521">
        <f t="shared" ref="F145" si="159">E145-E144</f>
        <v>0.16381242159260978</v>
      </c>
      <c r="G145" s="657">
        <f t="shared" ref="G145" si="160">SUM(B139:B145)/7</f>
        <v>99.464970327339174</v>
      </c>
      <c r="H145" s="614">
        <f t="shared" ref="H145" si="161">G145-G144</f>
        <v>0.19548914045107324</v>
      </c>
      <c r="I145" s="2225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0">
        <v>99.97</v>
      </c>
      <c r="P145" s="36">
        <f t="shared" ref="P145" si="163">O145-O144</f>
        <v>-4.9999999999997158E-2</v>
      </c>
      <c r="Q145" s="52">
        <f t="shared" ref="Q145" si="164">ROUND((O145-O133)/O133*100,2)</f>
        <v>-0.08</v>
      </c>
      <c r="R145" s="394">
        <f t="shared" ref="R145" si="165">SUM(O143:O145)/3</f>
        <v>100.01999999999998</v>
      </c>
      <c r="S145" s="297">
        <f t="shared" ref="S145" si="166">R145-R144</f>
        <v>-4.3333333333350765E-2</v>
      </c>
      <c r="T145" s="52">
        <f t="shared" ref="T145" si="167">SUM(O139:O145)/7</f>
        <v>100.06285714285715</v>
      </c>
      <c r="U145" s="263">
        <f t="shared" ref="U145" si="168">T145-T144</f>
        <v>-9.9999999999909051E-3</v>
      </c>
      <c r="V145" s="1696" t="s">
        <v>345</v>
      </c>
      <c r="W145" s="1048">
        <v>0</v>
      </c>
      <c r="X145" s="1682" t="s">
        <v>799</v>
      </c>
    </row>
    <row r="146" spans="1:24">
      <c r="A146" s="2200">
        <v>45566</v>
      </c>
      <c r="B146" s="2217">
        <v>99.973233155695468</v>
      </c>
      <c r="C146" s="535">
        <f t="shared" ref="C146" si="169">B146-B145</f>
        <v>-6.0948830111058783E-2</v>
      </c>
      <c r="D146" s="614">
        <f t="shared" ref="D146" si="170">ROUND((B146-B134)/B134*100,2)</f>
        <v>0.31</v>
      </c>
      <c r="E146" s="965">
        <f t="shared" ref="E146" si="171">SUM(B144:B146)/3</f>
        <v>99.978299405985979</v>
      </c>
      <c r="F146" s="521">
        <f t="shared" ref="F146" si="172">E146-E145</f>
        <v>6.4738702243303692E-2</v>
      </c>
      <c r="G146" s="657">
        <f t="shared" ref="G146" si="173">SUM(B140:B146)/7</f>
        <v>99.639262858753099</v>
      </c>
      <c r="H146" s="614">
        <f t="shared" ref="H146" si="174">G146-G145</f>
        <v>0.17429253141392564</v>
      </c>
      <c r="I146" s="2225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0">
        <v>99.92</v>
      </c>
      <c r="P146" s="36">
        <f t="shared" ref="P146" si="175">O146-O145</f>
        <v>-4.9999999999997158E-2</v>
      </c>
      <c r="Q146" s="52">
        <f t="shared" ref="Q146" si="176">ROUND((O146-O134)/O134*100,2)</f>
        <v>-0.12</v>
      </c>
      <c r="R146" s="394">
        <f t="shared" ref="R146" si="177">SUM(O144:O146)/3</f>
        <v>99.970000000000013</v>
      </c>
      <c r="S146" s="297">
        <f t="shared" ref="S146" si="178">R146-R145</f>
        <v>-4.9999999999968736E-2</v>
      </c>
      <c r="T146" s="52">
        <f t="shared" ref="T146" si="179">SUM(O140:O146)/7</f>
        <v>100.04142857142855</v>
      </c>
      <c r="U146" s="263">
        <f t="shared" ref="U146" si="180">T146-T145</f>
        <v>-2.1428571428600662E-2</v>
      </c>
      <c r="V146" s="1696" t="s">
        <v>345</v>
      </c>
      <c r="W146" s="1048">
        <v>0</v>
      </c>
      <c r="X146" s="1682" t="s">
        <v>800</v>
      </c>
    </row>
    <row r="147" spans="1:24">
      <c r="A147" s="2200">
        <v>45597</v>
      </c>
      <c r="B147" s="2217">
        <v>99.921912885664213</v>
      </c>
      <c r="C147" s="535">
        <f t="shared" ref="C147" si="181">B147-B146</f>
        <v>-5.1320270031254722E-2</v>
      </c>
      <c r="D147" s="614">
        <f t="shared" ref="D147" si="182">ROUND((B147-B135)/B135*100,2)</f>
        <v>0.62</v>
      </c>
      <c r="E147" s="965">
        <f t="shared" ref="E147" si="183">SUM(B145:B147)/3</f>
        <v>99.976442675722069</v>
      </c>
      <c r="F147" s="521">
        <f t="shared" ref="F147" si="184">E147-E146</f>
        <v>-1.8567302639098671E-3</v>
      </c>
      <c r="G147" s="657">
        <f t="shared" ref="G147" si="185">SUM(B141:B147)/7</f>
        <v>99.775880283828499</v>
      </c>
      <c r="H147" s="614">
        <f t="shared" ref="H147" si="186">G147-G146</f>
        <v>0.13661742507539998</v>
      </c>
      <c r="I147" s="432" t="s">
        <v>281</v>
      </c>
      <c r="J147" s="1506" t="str">
        <f t="shared" si="162"/>
        <v>---</v>
      </c>
      <c r="K147" s="17">
        <v>0</v>
      </c>
      <c r="L147" s="646" t="s">
        <v>801</v>
      </c>
      <c r="N147" s="201">
        <v>45597</v>
      </c>
      <c r="O147" s="2230">
        <v>99.87</v>
      </c>
      <c r="P147" s="36">
        <f t="shared" ref="P147:P148" si="187">O147-O146</f>
        <v>-4.9999999999997158E-2</v>
      </c>
      <c r="Q147" s="52">
        <f t="shared" ref="Q147:Q148" si="188">ROUND((O147-O135)/O135*100,2)</f>
        <v>-0.14000000000000001</v>
      </c>
      <c r="R147" s="394">
        <f t="shared" ref="R147:R148" si="189">SUM(O145:O147)/3</f>
        <v>99.92</v>
      </c>
      <c r="S147" s="297">
        <f t="shared" ref="S147:S148" si="190">R147-R146</f>
        <v>-5.0000000000011369E-2</v>
      </c>
      <c r="T147" s="52">
        <f t="shared" ref="T147:T148" si="191">SUM(O141:O147)/7</f>
        <v>100.00857142857141</v>
      </c>
      <c r="U147" s="263">
        <f t="shared" ref="U147:U148" si="192">T147-T146</f>
        <v>-3.2857142857139365E-2</v>
      </c>
      <c r="V147" s="1703" t="s">
        <v>345</v>
      </c>
      <c r="W147" s="1892">
        <v>0</v>
      </c>
      <c r="X147" s="1682" t="s">
        <v>801</v>
      </c>
    </row>
    <row r="148" spans="1:24" ht="13.5" thickBot="1">
      <c r="A148" s="2200">
        <v>45627</v>
      </c>
      <c r="B148" s="2217">
        <v>99.932063922480253</v>
      </c>
      <c r="C148" s="535">
        <f t="shared" ref="C148" si="193">B148-B147</f>
        <v>1.015103681604046E-2</v>
      </c>
      <c r="D148" s="614">
        <f t="shared" ref="D148" si="194">ROUND((B148-B136)/B136*100,2)</f>
        <v>0.96</v>
      </c>
      <c r="E148" s="965">
        <f t="shared" ref="E148" si="195">SUM(B146:B148)/3</f>
        <v>99.942403321279983</v>
      </c>
      <c r="F148" s="521">
        <f t="shared" ref="F148" si="196">E148-E147</f>
        <v>-3.4039354442086278E-2</v>
      </c>
      <c r="G148" s="657">
        <f t="shared" ref="G148" si="197">SUM(B142:B148)/7</f>
        <v>99.872948113728086</v>
      </c>
      <c r="H148" s="614">
        <f t="shared" ref="H148" si="198">G148-G147</f>
        <v>9.70678298995864E-2</v>
      </c>
      <c r="I148" s="2225" t="s">
        <v>350</v>
      </c>
      <c r="J148" s="1506" t="str">
        <f t="shared" ref="J148" si="199">IF(K148=1,"山",IF(K148=-1,"谷","---"))</f>
        <v>---</v>
      </c>
      <c r="K148" s="2713">
        <v>0</v>
      </c>
      <c r="L148" s="646" t="s">
        <v>787</v>
      </c>
      <c r="N148" s="991">
        <v>45627</v>
      </c>
      <c r="O148" s="2572">
        <v>99.83</v>
      </c>
      <c r="P148" s="2573">
        <f t="shared" si="187"/>
        <v>-4.0000000000006253E-2</v>
      </c>
      <c r="Q148" s="2574">
        <f t="shared" si="188"/>
        <v>-0.17</v>
      </c>
      <c r="R148" s="2575">
        <f t="shared" si="189"/>
        <v>99.873333333333335</v>
      </c>
      <c r="S148" s="2576">
        <f t="shared" si="190"/>
        <v>-4.6666666666666856E-2</v>
      </c>
      <c r="T148" s="2574">
        <f t="shared" si="191"/>
        <v>99.968571428571437</v>
      </c>
      <c r="U148" s="2577">
        <f t="shared" si="192"/>
        <v>-3.9999999999977831E-2</v>
      </c>
      <c r="V148" s="1750" t="s">
        <v>345</v>
      </c>
      <c r="W148" s="2189">
        <v>0</v>
      </c>
      <c r="X148" s="1683" t="s">
        <v>787</v>
      </c>
    </row>
    <row r="149" spans="1:24" ht="14" customHeight="1">
      <c r="A149" s="2662">
        <v>45658</v>
      </c>
      <c r="B149" s="1692">
        <v>99.966974899317634</v>
      </c>
      <c r="C149" s="2682">
        <f t="shared" ref="C149" si="200">B149-B148</f>
        <v>3.4910976837380758E-2</v>
      </c>
      <c r="D149" s="2680">
        <f t="shared" ref="D149" si="201">ROUND((B149-B137)/B137*100,2)</f>
        <v>1.25</v>
      </c>
      <c r="E149" s="2683">
        <f t="shared" ref="E149" si="202">SUM(B147:B149)/3</f>
        <v>99.9403172358207</v>
      </c>
      <c r="F149" s="2680">
        <f t="shared" ref="F149" si="203">E149-E148</f>
        <v>-2.0860854592825717E-3</v>
      </c>
      <c r="G149" s="2683">
        <f t="shared" ref="G149" si="204">SUM(B143:B149)/7</f>
        <v>99.933552424912222</v>
      </c>
      <c r="H149" s="2683">
        <f t="shared" ref="H149" si="205">G149-G148</f>
        <v>6.0604311184135895E-2</v>
      </c>
      <c r="I149" s="2711" t="s">
        <v>343</v>
      </c>
      <c r="J149" s="2684" t="s">
        <v>345</v>
      </c>
      <c r="K149" s="17">
        <v>0</v>
      </c>
      <c r="L149" s="2685" t="s">
        <v>759</v>
      </c>
      <c r="N149" s="2199">
        <v>45658</v>
      </c>
      <c r="O149" s="2668">
        <v>99.79</v>
      </c>
      <c r="P149" s="733">
        <f t="shared" ref="P149" si="206">O149-O148</f>
        <v>-3.9999999999992042E-2</v>
      </c>
      <c r="Q149" s="243">
        <f t="shared" ref="Q149" si="207">ROUND((O149-O137)/O137*100,2)</f>
        <v>-0.21</v>
      </c>
      <c r="R149" s="52">
        <f t="shared" ref="R149" si="208">SUM(O147:O149)/3</f>
        <v>99.83</v>
      </c>
      <c r="S149" s="243">
        <f t="shared" ref="S149" si="209">R149-R148</f>
        <v>-4.3333333333336554E-2</v>
      </c>
      <c r="T149" s="243">
        <f t="shared" ref="T149" si="210">SUM(O143:O149)/7</f>
        <v>99.924285714285702</v>
      </c>
      <c r="U149" s="52">
        <f t="shared" ref="U149" si="211">T149-T148</f>
        <v>-4.4285714285734912E-2</v>
      </c>
      <c r="V149" s="2656" t="s">
        <v>345</v>
      </c>
      <c r="W149" s="2618">
        <v>0</v>
      </c>
      <c r="X149" s="2619" t="s">
        <v>759</v>
      </c>
    </row>
    <row r="150" spans="1:24">
      <c r="A150" s="316">
        <v>45689</v>
      </c>
      <c r="B150" s="2681">
        <v>99.924456642723769</v>
      </c>
      <c r="C150" s="535">
        <f t="shared" ref="C150" si="212">B150-B149</f>
        <v>-4.2518256593865544E-2</v>
      </c>
      <c r="D150" s="521">
        <f t="shared" ref="D150" si="213">ROUND((B150-B138)/B138*100,2)</f>
        <v>1.28</v>
      </c>
      <c r="E150" s="2233">
        <f t="shared" ref="E150" si="214">SUM(B148:B150)/3</f>
        <v>99.941165154840562</v>
      </c>
      <c r="F150" s="521">
        <f t="shared" ref="F150" si="215">E150-E149</f>
        <v>8.4791901986136509E-4</v>
      </c>
      <c r="G150" s="2233">
        <f t="shared" ref="G150" si="216">SUM(B144:B150)/7</f>
        <v>99.954329509734833</v>
      </c>
      <c r="H150" s="2233">
        <f t="shared" ref="H150" si="217">G150-G149</f>
        <v>2.0777084822611869E-2</v>
      </c>
      <c r="I150" s="2714" t="s">
        <v>343</v>
      </c>
      <c r="J150" s="2663" t="s">
        <v>345</v>
      </c>
      <c r="K150" s="17">
        <v>0</v>
      </c>
      <c r="L150" s="646" t="s">
        <v>767</v>
      </c>
      <c r="N150" s="2199">
        <v>45689</v>
      </c>
      <c r="O150" s="2668">
        <v>99.74</v>
      </c>
      <c r="P150" s="733">
        <f t="shared" ref="P150" si="218">O150-O149</f>
        <v>-5.0000000000011369E-2</v>
      </c>
      <c r="Q150" s="243">
        <f t="shared" ref="Q150" si="219">ROUND((O150-O138)/O138*100,2)</f>
        <v>-0.3</v>
      </c>
      <c r="R150" s="52">
        <f t="shared" ref="R150" si="220">SUM(O148:O150)/3</f>
        <v>99.786666666666676</v>
      </c>
      <c r="S150" s="243">
        <f t="shared" ref="S150" si="221">R150-R149</f>
        <v>-4.3333333333322344E-2</v>
      </c>
      <c r="T150" s="243">
        <f t="shared" ref="T150" si="222">SUM(O144:O150)/7</f>
        <v>99.877142857142857</v>
      </c>
      <c r="U150" s="52">
        <f t="shared" ref="U150" si="223">T150-T149</f>
        <v>-4.7142857142844719E-2</v>
      </c>
      <c r="V150" s="1733" t="s">
        <v>345</v>
      </c>
      <c r="W150" s="2617">
        <v>0</v>
      </c>
      <c r="X150" s="1682" t="s">
        <v>767</v>
      </c>
    </row>
    <row r="151" spans="1:24">
      <c r="A151" s="201">
        <v>45717</v>
      </c>
      <c r="B151" s="2681">
        <v>99.781384965026632</v>
      </c>
      <c r="C151" s="535">
        <f t="shared" ref="C151" si="224">B151-B150</f>
        <v>-0.14307167769713658</v>
      </c>
      <c r="D151" s="521">
        <f t="shared" ref="D151" si="225">ROUND((B151-B139)/B139*100,2)</f>
        <v>1.04</v>
      </c>
      <c r="E151" s="2233">
        <f t="shared" ref="E151" si="226">SUM(B149:B151)/3</f>
        <v>99.89093883568934</v>
      </c>
      <c r="F151" s="521">
        <f t="shared" ref="F151" si="227">E151-E150</f>
        <v>-5.0226319151221333E-2</v>
      </c>
      <c r="G151" s="2233">
        <f t="shared" ref="G151" si="228">SUM(B145:B151)/7</f>
        <v>99.933458350959214</v>
      </c>
      <c r="H151" s="2233">
        <f t="shared" ref="H151" si="229">G151-G150</f>
        <v>-2.0871158775619847E-2</v>
      </c>
      <c r="I151" s="2715" t="s">
        <v>803</v>
      </c>
      <c r="J151" s="2663" t="s">
        <v>345</v>
      </c>
      <c r="K151" s="17">
        <v>0</v>
      </c>
      <c r="L151" s="646" t="s">
        <v>776</v>
      </c>
      <c r="N151" s="2200">
        <v>45717</v>
      </c>
      <c r="O151" s="2668">
        <v>99.69</v>
      </c>
      <c r="P151" s="733">
        <f t="shared" ref="P151" si="230">O151-O150</f>
        <v>-4.9999999999997158E-2</v>
      </c>
      <c r="Q151" s="243">
        <f t="shared" ref="Q151" si="231">ROUND((O151-O139)/O139*100,2)</f>
        <v>-0.38</v>
      </c>
      <c r="R151" s="52">
        <f t="shared" ref="R151" si="232">SUM(O149:O151)/3</f>
        <v>99.740000000000009</v>
      </c>
      <c r="S151" s="243">
        <f t="shared" ref="S151" si="233">R151-R150</f>
        <v>-4.6666666666666856E-2</v>
      </c>
      <c r="T151" s="243">
        <f t="shared" ref="T151" si="234">SUM(O145:O151)/7</f>
        <v>99.83</v>
      </c>
      <c r="U151" s="52">
        <f t="shared" ref="U151" si="235">T151-T150</f>
        <v>-4.7142857142858929E-2</v>
      </c>
      <c r="V151" s="1733" t="s">
        <v>345</v>
      </c>
      <c r="W151" s="2617">
        <v>0</v>
      </c>
      <c r="X151" s="1682" t="s">
        <v>776</v>
      </c>
    </row>
    <row r="152" spans="1:24">
      <c r="A152" s="201">
        <v>45748</v>
      </c>
      <c r="B152" s="2681">
        <v>99.595329285443839</v>
      </c>
      <c r="C152" s="535">
        <f t="shared" ref="C152" si="236">B152-B151</f>
        <v>-0.18605567958279323</v>
      </c>
      <c r="D152" s="521">
        <f t="shared" ref="D152" si="237">ROUND((B152-B140)/B140*100,2)</f>
        <v>0.64</v>
      </c>
      <c r="E152" s="2233">
        <f t="shared" ref="E152" si="238">SUM(B150:B152)/3</f>
        <v>99.76705696439808</v>
      </c>
      <c r="F152" s="521">
        <f t="shared" ref="F152" si="239">E152-E151</f>
        <v>-0.12388187129126038</v>
      </c>
      <c r="G152" s="2233">
        <f t="shared" ref="G152" si="240">SUM(B146:B152)/7</f>
        <v>99.870765108050264</v>
      </c>
      <c r="H152" s="2233">
        <f t="shared" ref="H152" si="241">G152-G151</f>
        <v>-6.2693242908949287E-2</v>
      </c>
      <c r="I152" s="2715" t="s">
        <v>281</v>
      </c>
      <c r="J152" s="2663" t="s">
        <v>345</v>
      </c>
      <c r="K152" s="17">
        <v>0</v>
      </c>
      <c r="L152" s="646" t="s">
        <v>777</v>
      </c>
      <c r="N152" s="2200">
        <v>45748</v>
      </c>
      <c r="O152" s="2668">
        <v>99.66</v>
      </c>
      <c r="P152" s="733">
        <f t="shared" ref="P152" si="242">O152-O151</f>
        <v>-3.0000000000001137E-2</v>
      </c>
      <c r="Q152" s="243">
        <f t="shared" ref="Q152" si="243">ROUND((O152-O140)/O140*100,2)</f>
        <v>-0.44</v>
      </c>
      <c r="R152" s="52">
        <f t="shared" ref="R152" si="244">SUM(O150:O152)/3</f>
        <v>99.696666666666673</v>
      </c>
      <c r="S152" s="243">
        <f t="shared" ref="S152" si="245">R152-R151</f>
        <v>-4.3333333333336554E-2</v>
      </c>
      <c r="T152" s="243">
        <f t="shared" ref="T152" si="246">SUM(O146:O152)/7</f>
        <v>99.785714285714292</v>
      </c>
      <c r="U152" s="52">
        <f t="shared" ref="U152" si="247">T152-T151</f>
        <v>-4.428571428570649E-2</v>
      </c>
      <c r="V152" s="1733" t="s">
        <v>345</v>
      </c>
      <c r="W152" s="2617">
        <v>0</v>
      </c>
      <c r="X152" s="1682" t="s">
        <v>777</v>
      </c>
    </row>
    <row r="153" spans="1:24">
      <c r="A153" s="201">
        <v>45778</v>
      </c>
      <c r="B153" s="2681">
        <v>99.540996402526588</v>
      </c>
      <c r="C153" s="535">
        <f t="shared" ref="C153" si="248">B153-B152</f>
        <v>-5.4332882917250913E-2</v>
      </c>
      <c r="D153" s="521">
        <f t="shared" ref="D153" si="249">ROUND((B153-B141)/B141*100,2)</f>
        <v>0.28999999999999998</v>
      </c>
      <c r="E153" s="2233">
        <f t="shared" ref="E153" si="250">SUM(B151:B153)/3</f>
        <v>99.639236884332334</v>
      </c>
      <c r="F153" s="521">
        <f t="shared" ref="F153" si="251">E153-E152</f>
        <v>-0.12782008006574586</v>
      </c>
      <c r="G153" s="2233">
        <f t="shared" ref="G153" si="252">SUM(B147:B153)/7</f>
        <v>99.809017000454702</v>
      </c>
      <c r="H153" s="2233">
        <f t="shared" ref="H153" si="253">G153-G152</f>
        <v>-6.1748107595562374E-2</v>
      </c>
      <c r="I153" s="2715" t="s">
        <v>281</v>
      </c>
      <c r="J153" s="2663" t="s">
        <v>345</v>
      </c>
      <c r="K153" s="17">
        <v>0</v>
      </c>
      <c r="L153" s="646" t="s">
        <v>778</v>
      </c>
      <c r="N153" s="2200">
        <v>45778</v>
      </c>
      <c r="O153" s="2668">
        <v>99.68</v>
      </c>
      <c r="P153" s="733">
        <f t="shared" ref="P153" si="254">O153-O152</f>
        <v>2.0000000000010232E-2</v>
      </c>
      <c r="Q153" s="243">
        <f t="shared" ref="Q153" si="255">ROUND((O153-O141)/O141*100,2)</f>
        <v>-0.43</v>
      </c>
      <c r="R153" s="52">
        <f t="shared" ref="R153" si="256">SUM(O151:O153)/3</f>
        <v>99.676666666666662</v>
      </c>
      <c r="S153" s="243">
        <f t="shared" ref="S153" si="257">R153-R152</f>
        <v>-2.0000000000010232E-2</v>
      </c>
      <c r="T153" s="243">
        <f t="shared" ref="T153" si="258">SUM(O147:O153)/7</f>
        <v>99.751428571428576</v>
      </c>
      <c r="U153" s="52">
        <f t="shared" ref="U153" si="259">T153-T152</f>
        <v>-3.4285714285715585E-2</v>
      </c>
      <c r="V153" s="1733" t="s">
        <v>345</v>
      </c>
      <c r="W153" s="2617">
        <v>0</v>
      </c>
      <c r="X153" s="1682" t="s">
        <v>778</v>
      </c>
    </row>
    <row r="154" spans="1:24">
      <c r="A154" s="201">
        <v>45809</v>
      </c>
      <c r="B154" s="2681">
        <v>99.587691229090595</v>
      </c>
      <c r="C154" s="535">
        <f t="shared" ref="C154" si="260">B154-B153</f>
        <v>4.669482656400703E-2</v>
      </c>
      <c r="D154" s="521">
        <f t="shared" ref="D154" si="261">ROUND((B154-B142)/B142*100,2)</f>
        <v>0.05</v>
      </c>
      <c r="E154" s="2233">
        <f t="shared" ref="E154" si="262">SUM(B152:B154)/3</f>
        <v>99.574672305687002</v>
      </c>
      <c r="F154" s="521">
        <f t="shared" ref="F154" si="263">E154-E153</f>
        <v>-6.4564578645331494E-2</v>
      </c>
      <c r="G154" s="2233">
        <f t="shared" ref="G154" si="264">SUM(B148:B154)/7</f>
        <v>99.761271049515614</v>
      </c>
      <c r="H154" s="2233">
        <f t="shared" ref="H154" si="265">G154-G153</f>
        <v>-4.7745950939088289E-2</v>
      </c>
      <c r="I154" s="2234" t="s">
        <v>350</v>
      </c>
      <c r="J154" s="2663" t="s">
        <v>345</v>
      </c>
      <c r="K154" s="17">
        <v>0</v>
      </c>
      <c r="L154" s="646" t="s">
        <v>796</v>
      </c>
      <c r="N154" s="2200">
        <v>45809</v>
      </c>
      <c r="O154" s="2668">
        <v>99.74</v>
      </c>
      <c r="P154" s="733">
        <f t="shared" ref="P154" si="266">O154-O153</f>
        <v>5.9999999999988063E-2</v>
      </c>
      <c r="Q154" s="243">
        <f t="shared" ref="Q154" si="267">ROUND((O154-O142)/O142*100,2)</f>
        <v>-0.36</v>
      </c>
      <c r="R154" s="52">
        <f t="shared" ref="R154" si="268">SUM(O152:O154)/3</f>
        <v>99.693333333333328</v>
      </c>
      <c r="S154" s="243">
        <f t="shared" ref="S154" si="269">R154-R153</f>
        <v>1.6666666666665719E-2</v>
      </c>
      <c r="T154" s="243">
        <f t="shared" ref="T154" si="270">SUM(O148:O154)/7</f>
        <v>99.732857142857156</v>
      </c>
      <c r="U154" s="52">
        <f t="shared" ref="U154" si="271">T154-T153</f>
        <v>-1.8571428571419801E-2</v>
      </c>
      <c r="V154" s="1733" t="s">
        <v>345</v>
      </c>
      <c r="W154" s="2617">
        <v>0</v>
      </c>
      <c r="X154" s="1682" t="s">
        <v>796</v>
      </c>
    </row>
    <row r="155" spans="1:24">
      <c r="A155" s="201">
        <v>45839</v>
      </c>
      <c r="B155" s="2681">
        <v>99.68945698579472</v>
      </c>
      <c r="C155" s="535">
        <f t="shared" ref="C155" si="272">B155-B154</f>
        <v>0.10176575670412547</v>
      </c>
      <c r="D155" s="521">
        <f t="shared" ref="D155" si="273">ROUND((B155-B143)/B143*100,2)</f>
        <v>-0.09</v>
      </c>
      <c r="E155" s="2233">
        <f t="shared" ref="E155" si="274">SUM(B153:B155)/3</f>
        <v>99.606048205803972</v>
      </c>
      <c r="F155" s="521">
        <f t="shared" ref="F155" si="275">E155-E154</f>
        <v>3.1375900116970001E-2</v>
      </c>
      <c r="G155" s="2233">
        <f t="shared" ref="G155" si="276">SUM(B149:B155)/7</f>
        <v>99.726612915703399</v>
      </c>
      <c r="H155" s="2233">
        <f t="shared" ref="H155" si="277">G155-G154</f>
        <v>-3.4658133812214942E-2</v>
      </c>
      <c r="I155" s="2714" t="s">
        <v>343</v>
      </c>
      <c r="J155" s="2663" t="s">
        <v>345</v>
      </c>
      <c r="K155" s="17">
        <v>0</v>
      </c>
      <c r="L155" s="646" t="s">
        <v>797</v>
      </c>
      <c r="N155" s="2200">
        <v>45839</v>
      </c>
      <c r="O155" s="2668">
        <v>99.85</v>
      </c>
      <c r="P155" s="733">
        <f t="shared" ref="P155:P156" si="278">O155-O154</f>
        <v>0.10999999999999943</v>
      </c>
      <c r="Q155" s="243">
        <f t="shared" ref="Q155:Q156" si="279">ROUND((O155-O143)/O143*100,2)</f>
        <v>-0.22</v>
      </c>
      <c r="R155" s="52">
        <f t="shared" ref="R155:R156" si="280">SUM(O153:O155)/3</f>
        <v>99.756666666666661</v>
      </c>
      <c r="S155" s="243">
        <f t="shared" ref="S155:S156" si="281">R155-R154</f>
        <v>6.3333333333332575E-2</v>
      </c>
      <c r="T155" s="243">
        <f t="shared" ref="T155:T156" si="282">SUM(O149:O155)/7</f>
        <v>99.73571428571428</v>
      </c>
      <c r="U155" s="52">
        <f t="shared" ref="U155:U156" si="283">T155-T154</f>
        <v>2.8571428571240176E-3</v>
      </c>
      <c r="V155" s="1733" t="s">
        <v>345</v>
      </c>
      <c r="W155" s="2617">
        <v>0</v>
      </c>
      <c r="X155" s="1682" t="s">
        <v>797</v>
      </c>
    </row>
    <row r="156" spans="1:24">
      <c r="A156" s="201">
        <v>45870</v>
      </c>
      <c r="B156" s="2681">
        <v>99.852452173127787</v>
      </c>
      <c r="C156" s="535">
        <f t="shared" ref="C156" si="284">B156-B155</f>
        <v>0.16299518733306684</v>
      </c>
      <c r="D156" s="521">
        <f t="shared" ref="D156" si="285">ROUND((B156-B144)/B144*100,2)</f>
        <v>-0.08</v>
      </c>
      <c r="E156" s="2233">
        <f t="shared" ref="E156" si="286">SUM(B154:B156)/3</f>
        <v>99.709866796004363</v>
      </c>
      <c r="F156" s="521">
        <f t="shared" ref="F156" si="287">E156-E155</f>
        <v>0.1038185902003903</v>
      </c>
      <c r="G156" s="2233">
        <f t="shared" ref="G156" si="288">SUM(B150:B156)/7</f>
        <v>99.7102525262477</v>
      </c>
      <c r="H156" s="2233">
        <f t="shared" ref="H156" si="289">G156-G155</f>
        <v>-1.636038945569851E-2</v>
      </c>
      <c r="I156" s="2714" t="s">
        <v>343</v>
      </c>
      <c r="J156" s="2663" t="s">
        <v>345</v>
      </c>
      <c r="K156" s="17">
        <v>0</v>
      </c>
      <c r="L156" s="646" t="s">
        <v>798</v>
      </c>
      <c r="N156" s="2200">
        <v>45870</v>
      </c>
      <c r="O156" s="2668">
        <v>99.99</v>
      </c>
      <c r="P156" s="733">
        <f t="shared" si="278"/>
        <v>0.14000000000000057</v>
      </c>
      <c r="Q156" s="243">
        <f t="shared" si="279"/>
        <v>-0.03</v>
      </c>
      <c r="R156" s="52">
        <f t="shared" si="280"/>
        <v>99.86</v>
      </c>
      <c r="S156" s="243">
        <f t="shared" si="281"/>
        <v>0.10333333333333883</v>
      </c>
      <c r="T156" s="243">
        <f t="shared" si="282"/>
        <v>99.76428571428572</v>
      </c>
      <c r="U156" s="52">
        <f t="shared" si="283"/>
        <v>2.8571428571439128E-2</v>
      </c>
      <c r="V156" s="1733" t="s">
        <v>345</v>
      </c>
      <c r="W156" s="2617">
        <v>0</v>
      </c>
      <c r="X156" s="1682" t="s">
        <v>798</v>
      </c>
    </row>
    <row r="157" spans="1:24">
      <c r="A157" s="201">
        <v>45901</v>
      </c>
      <c r="B157" s="2681">
        <v>100.1139554424653</v>
      </c>
      <c r="C157" s="535">
        <f t="shared" ref="C157" si="290">B157-B156</f>
        <v>0.26150326933750989</v>
      </c>
      <c r="D157" s="521">
        <f t="shared" ref="D157" si="291">ROUND((B157-B145)/B145*100,2)</f>
        <v>0.08</v>
      </c>
      <c r="E157" s="2233">
        <f t="shared" ref="E157" si="292">SUM(B155:B157)/3</f>
        <v>99.885288200462597</v>
      </c>
      <c r="F157" s="521">
        <f t="shared" ref="F157" si="293">E157-E156</f>
        <v>0.17542140445823406</v>
      </c>
      <c r="G157" s="2233">
        <f t="shared" ref="G157" si="294">SUM(B151:B157)/7</f>
        <v>99.737323783353631</v>
      </c>
      <c r="H157" s="2233">
        <f t="shared" ref="H157" si="295">G157-G156</f>
        <v>2.7071257105930613E-2</v>
      </c>
      <c r="I157" s="2714" t="s">
        <v>343</v>
      </c>
      <c r="J157" s="2663" t="s">
        <v>345</v>
      </c>
      <c r="K157" s="17">
        <v>0</v>
      </c>
      <c r="L157" s="646" t="s">
        <v>799</v>
      </c>
      <c r="N157" s="2200">
        <v>45901</v>
      </c>
      <c r="O157" s="2668">
        <v>100.14</v>
      </c>
      <c r="P157" s="733">
        <f t="shared" ref="P157" si="296">O157-O156</f>
        <v>0.15000000000000568</v>
      </c>
      <c r="Q157" s="243">
        <f t="shared" ref="Q157" si="297">ROUND((O157-O145)/O145*100,2)</f>
        <v>0.17</v>
      </c>
      <c r="R157" s="52">
        <f t="shared" ref="R157" si="298">SUM(O155:O157)/3</f>
        <v>99.993333333333325</v>
      </c>
      <c r="S157" s="243">
        <f t="shared" ref="S157" si="299">R157-R156</f>
        <v>0.13333333333332575</v>
      </c>
      <c r="T157" s="243">
        <f t="shared" ref="T157" si="300">SUM(O151:O157)/7</f>
        <v>99.821428571428569</v>
      </c>
      <c r="U157" s="52">
        <f t="shared" ref="U157" si="301">T157-T156</f>
        <v>5.7142857142849834E-2</v>
      </c>
      <c r="V157" s="1733" t="s">
        <v>345</v>
      </c>
      <c r="W157" s="2617">
        <v>0</v>
      </c>
      <c r="X157" s="1682" t="s">
        <v>799</v>
      </c>
    </row>
    <row r="158" spans="1:24">
      <c r="A158" s="201">
        <v>45931</v>
      </c>
      <c r="B158" s="2681">
        <v>100.40664045920478</v>
      </c>
      <c r="C158" s="535">
        <f t="shared" ref="C158" si="302">B158-B157</f>
        <v>0.29268501673948322</v>
      </c>
      <c r="D158" s="521">
        <f t="shared" ref="D158" si="303">ROUND((B158-B146)/B146*100,2)</f>
        <v>0.43</v>
      </c>
      <c r="E158" s="2233">
        <f t="shared" ref="E158" si="304">SUM(B156:B158)/3</f>
        <v>100.12434935826595</v>
      </c>
      <c r="F158" s="521">
        <f t="shared" ref="F158" si="305">E158-E157</f>
        <v>0.23906115780334858</v>
      </c>
      <c r="G158" s="2233">
        <f t="shared" ref="G158" si="306">SUM(B152:B158)/7</f>
        <v>99.82664599680767</v>
      </c>
      <c r="H158" s="2233">
        <f t="shared" ref="H158" si="307">G158-G157</f>
        <v>8.9322213454039456E-2</v>
      </c>
      <c r="I158" s="2714" t="s">
        <v>343</v>
      </c>
      <c r="J158" s="2663" t="s">
        <v>345</v>
      </c>
      <c r="K158" s="17">
        <v>0</v>
      </c>
      <c r="L158" s="646" t="s">
        <v>800</v>
      </c>
      <c r="N158" s="2200">
        <v>45931</v>
      </c>
      <c r="O158" s="2668">
        <v>100.29</v>
      </c>
      <c r="P158" s="733">
        <f t="shared" ref="P158" si="308">O158-O157</f>
        <v>0.15000000000000568</v>
      </c>
      <c r="Q158" s="243">
        <f t="shared" ref="Q158" si="309">ROUND((O158-O146)/O146*100,2)</f>
        <v>0.37</v>
      </c>
      <c r="R158" s="52">
        <f t="shared" ref="R158" si="310">SUM(O156:O158)/3</f>
        <v>100.14</v>
      </c>
      <c r="S158" s="243">
        <f t="shared" ref="S158" si="311">R158-R157</f>
        <v>0.14666666666667538</v>
      </c>
      <c r="T158" s="243">
        <f t="shared" ref="T158" si="312">SUM(O152:O158)/7</f>
        <v>99.907142857142844</v>
      </c>
      <c r="U158" s="52">
        <f t="shared" ref="U158" si="313">T158-T157</f>
        <v>8.5714285714274752E-2</v>
      </c>
      <c r="V158" s="1733" t="s">
        <v>345</v>
      </c>
      <c r="W158" s="2617">
        <v>0</v>
      </c>
      <c r="X158" s="1682" t="s">
        <v>800</v>
      </c>
    </row>
    <row r="159" spans="1:24">
      <c r="A159" s="201">
        <v>45962</v>
      </c>
      <c r="B159" s="2681"/>
      <c r="D159" s="2653"/>
      <c r="E159" s="2617"/>
      <c r="G159" s="2617"/>
      <c r="H159" s="2617"/>
      <c r="I159" s="2660"/>
      <c r="J159" s="2660"/>
      <c r="K159" s="17"/>
      <c r="L159" s="646" t="s">
        <v>801</v>
      </c>
      <c r="N159" s="2200">
        <v>45962</v>
      </c>
      <c r="O159" s="2668">
        <v>100.43</v>
      </c>
      <c r="P159" s="733">
        <f t="shared" ref="P159" si="314">O159-O158</f>
        <v>0.14000000000000057</v>
      </c>
      <c r="Q159" s="243">
        <f t="shared" ref="Q159" si="315">ROUND((O159-O147)/O147*100,2)</f>
        <v>0.56000000000000005</v>
      </c>
      <c r="R159" s="52">
        <f t="shared" ref="R159" si="316">SUM(O157:O159)/3</f>
        <v>100.28666666666668</v>
      </c>
      <c r="S159" s="243">
        <f t="shared" ref="S159" si="317">R159-R158</f>
        <v>0.14666666666667538</v>
      </c>
      <c r="T159" s="243">
        <f t="shared" ref="T159" si="318">SUM(O153:O159)/7</f>
        <v>100.01714285714284</v>
      </c>
      <c r="U159" s="52">
        <f t="shared" ref="U159" si="319">T159-T158</f>
        <v>0.10999999999999943</v>
      </c>
      <c r="V159" s="1733" t="s">
        <v>345</v>
      </c>
      <c r="W159" s="2617">
        <v>0</v>
      </c>
      <c r="X159" s="1682" t="s">
        <v>801</v>
      </c>
    </row>
    <row r="160" spans="1:24" ht="13.5" thickBot="1">
      <c r="A160" s="991">
        <v>45992</v>
      </c>
      <c r="B160" s="2710"/>
      <c r="C160" s="2621"/>
      <c r="D160" s="2654"/>
      <c r="E160" s="2620"/>
      <c r="F160" s="2621"/>
      <c r="G160" s="2620"/>
      <c r="H160" s="2620"/>
      <c r="I160" s="2661"/>
      <c r="J160" s="2661"/>
      <c r="K160" s="2622"/>
      <c r="L160" s="2188" t="s">
        <v>787</v>
      </c>
      <c r="N160" s="2201">
        <v>45992</v>
      </c>
      <c r="O160" s="2669"/>
      <c r="P160" s="2654"/>
      <c r="Q160" s="2620"/>
      <c r="R160" s="2621"/>
      <c r="S160" s="2620"/>
      <c r="T160" s="2620"/>
      <c r="U160" s="2621"/>
      <c r="V160" s="2655"/>
      <c r="W160" s="2620"/>
      <c r="X160" s="1683" t="s">
        <v>787</v>
      </c>
    </row>
    <row r="161" spans="1:23">
      <c r="A161" s="9"/>
      <c r="K161" s="17"/>
      <c r="N161" s="2812" t="s">
        <v>1462</v>
      </c>
      <c r="O161" s="2812"/>
      <c r="P161" s="2812"/>
      <c r="Q161" s="2812"/>
      <c r="R161" s="2812"/>
      <c r="S161" s="2812"/>
      <c r="T161" s="2812"/>
      <c r="U161" s="2812"/>
      <c r="V161" s="2812"/>
      <c r="W161" s="2812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7" activePane="bottomRight" state="frozen"/>
      <selection pane="topRight" activeCell="B1" sqref="B1"/>
      <selection pane="bottomLeft" activeCell="A5" sqref="A5"/>
      <selection pane="bottomRight" activeCell="J378" sqref="J378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819" t="s">
        <v>429</v>
      </c>
      <c r="F2" s="2819"/>
      <c r="G2" s="2819" t="s">
        <v>430</v>
      </c>
      <c r="H2" s="2819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9" t="s">
        <v>430</v>
      </c>
      <c r="U2" s="2819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24" t="s">
        <v>65</v>
      </c>
      <c r="J3" s="2827" t="s">
        <v>347</v>
      </c>
      <c r="K3" s="2828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13" t="s">
        <v>366</v>
      </c>
      <c r="W3" s="2814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17"/>
      <c r="J4" s="2825" t="s">
        <v>366</v>
      </c>
      <c r="K4" s="2826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5"/>
      <c r="W4" s="2816"/>
      <c r="X4" s="681" t="s">
        <v>586</v>
      </c>
    </row>
    <row r="5" spans="1:25">
      <c r="A5" s="2579">
        <v>34335</v>
      </c>
      <c r="B5" s="2578">
        <v>96.798058468744969</v>
      </c>
      <c r="C5" s="1186"/>
      <c r="D5" s="1753"/>
      <c r="E5" s="1189"/>
      <c r="F5" s="1192"/>
      <c r="G5" s="1187"/>
      <c r="H5" s="1188"/>
      <c r="I5" s="1723"/>
      <c r="J5" s="2596" t="str">
        <f>IF(K5=1,"山",IF(K5=-1,"谷","---"))</f>
        <v>---</v>
      </c>
      <c r="K5" s="2594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80">
        <v>34366</v>
      </c>
      <c r="B6" s="262">
        <v>97.086048996142509</v>
      </c>
      <c r="C6" s="21">
        <f>B6-B5</f>
        <v>0.28799052739753961</v>
      </c>
      <c r="D6" s="1754"/>
      <c r="E6" s="686"/>
      <c r="F6" s="692"/>
      <c r="G6" s="522"/>
      <c r="H6" s="632"/>
      <c r="I6" s="1724"/>
      <c r="J6" s="2597" t="str">
        <f t="shared" ref="J6:J69" si="0">IF(K6=1,"山",IF(K6=-1,"谷","---"))</f>
        <v>---</v>
      </c>
      <c r="K6" s="2594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80">
        <v>34394</v>
      </c>
      <c r="B7" s="262">
        <v>97.385748247285363</v>
      </c>
      <c r="C7" s="21">
        <f t="shared" ref="C7:C70" si="3">B7-B6</f>
        <v>0.29969925114285445</v>
      </c>
      <c r="D7" s="1754"/>
      <c r="E7" s="687">
        <f t="shared" ref="E7:E10" si="4">SUM(B5:B7)/3</f>
        <v>97.089951904057614</v>
      </c>
      <c r="F7" s="693"/>
      <c r="G7" s="522"/>
      <c r="H7" s="632"/>
      <c r="I7" s="1724"/>
      <c r="J7" s="2597" t="str">
        <f t="shared" si="0"/>
        <v>---</v>
      </c>
      <c r="K7" s="2594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80">
        <v>34425</v>
      </c>
      <c r="B8" s="262">
        <v>97.697923546398641</v>
      </c>
      <c r="C8" s="21">
        <f t="shared" si="3"/>
        <v>0.31217529911327802</v>
      </c>
      <c r="D8" s="1754"/>
      <c r="E8" s="687">
        <f t="shared" si="4"/>
        <v>97.389906929942185</v>
      </c>
      <c r="F8" s="266">
        <f t="shared" ref="F8:H71" si="6">E8-E7</f>
        <v>0.29995502588457157</v>
      </c>
      <c r="G8" s="522"/>
      <c r="H8" s="632"/>
      <c r="I8" s="1724"/>
      <c r="J8" s="2597" t="str">
        <f t="shared" si="0"/>
        <v>---</v>
      </c>
      <c r="K8" s="2594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80">
        <v>34455</v>
      </c>
      <c r="B9" s="262">
        <v>98.026869332371547</v>
      </c>
      <c r="C9" s="21">
        <f t="shared" si="3"/>
        <v>0.32894578597290547</v>
      </c>
      <c r="D9" s="1754"/>
      <c r="E9" s="687">
        <f t="shared" si="4"/>
        <v>97.703513708685179</v>
      </c>
      <c r="F9" s="266">
        <f t="shared" si="6"/>
        <v>0.3136067787429937</v>
      </c>
      <c r="G9" s="522"/>
      <c r="H9" s="632"/>
      <c r="I9" s="1724"/>
      <c r="J9" s="2597" t="str">
        <f t="shared" si="0"/>
        <v>---</v>
      </c>
      <c r="K9" s="2594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80">
        <v>34486</v>
      </c>
      <c r="B10" s="262">
        <v>98.323561338116605</v>
      </c>
      <c r="C10" s="21">
        <f t="shared" si="3"/>
        <v>0.29669200574505794</v>
      </c>
      <c r="D10" s="1754"/>
      <c r="E10" s="687">
        <f t="shared" si="4"/>
        <v>98.016118072295583</v>
      </c>
      <c r="F10" s="266">
        <f t="shared" si="6"/>
        <v>0.31260436361040433</v>
      </c>
      <c r="G10" s="522"/>
      <c r="H10" s="632"/>
      <c r="I10" s="1725" t="s">
        <v>344</v>
      </c>
      <c r="J10" s="2597" t="str">
        <f t="shared" si="0"/>
        <v>---</v>
      </c>
      <c r="K10" s="2594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80">
        <v>34516</v>
      </c>
      <c r="B11" s="262">
        <v>98.571208105027125</v>
      </c>
      <c r="C11" s="21">
        <f t="shared" si="3"/>
        <v>0.24764676691052045</v>
      </c>
      <c r="D11" s="1754"/>
      <c r="E11" s="687">
        <f>SUM(B9:B11)/3</f>
        <v>98.307212925171754</v>
      </c>
      <c r="F11" s="266">
        <f t="shared" si="6"/>
        <v>0.29109485287617076</v>
      </c>
      <c r="G11" s="611">
        <f t="shared" ref="G11:G14" si="8">SUM(B5:B11)/7</f>
        <v>97.698488290583825</v>
      </c>
      <c r="H11" s="295"/>
      <c r="I11" s="1726" t="s">
        <v>344</v>
      </c>
      <c r="J11" s="2597" t="str">
        <f t="shared" si="0"/>
        <v>---</v>
      </c>
      <c r="K11" s="2594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80">
        <v>34547</v>
      </c>
      <c r="B12" s="262">
        <v>98.734291408044839</v>
      </c>
      <c r="C12" s="21">
        <f t="shared" si="3"/>
        <v>0.16308330301771434</v>
      </c>
      <c r="D12" s="1754"/>
      <c r="E12" s="687">
        <f t="shared" ref="E12:E75" si="10">SUM(B10:B12)/3</f>
        <v>98.543020283729518</v>
      </c>
      <c r="F12" s="266">
        <f t="shared" si="6"/>
        <v>0.23580735855776425</v>
      </c>
      <c r="G12" s="611">
        <f t="shared" si="8"/>
        <v>97.9750929961981</v>
      </c>
      <c r="H12" s="633">
        <f t="shared" si="6"/>
        <v>0.2766047056142753</v>
      </c>
      <c r="I12" s="1726" t="s">
        <v>344</v>
      </c>
      <c r="J12" s="2597" t="str">
        <f t="shared" si="0"/>
        <v>---</v>
      </c>
      <c r="K12" s="2594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80">
        <v>34578</v>
      </c>
      <c r="B13" s="262">
        <v>98.771371542807429</v>
      </c>
      <c r="C13" s="21">
        <f t="shared" si="3"/>
        <v>3.7080134762589978E-2</v>
      </c>
      <c r="D13" s="1754"/>
      <c r="E13" s="687">
        <f t="shared" si="10"/>
        <v>98.692290351959798</v>
      </c>
      <c r="F13" s="266">
        <f t="shared" si="6"/>
        <v>0.14927006823027966</v>
      </c>
      <c r="G13" s="611">
        <f t="shared" si="8"/>
        <v>98.215853360007358</v>
      </c>
      <c r="H13" s="633">
        <f t="shared" si="6"/>
        <v>0.24076036380925814</v>
      </c>
      <c r="I13" s="1726" t="s">
        <v>344</v>
      </c>
      <c r="J13" s="2597" t="str">
        <f t="shared" si="0"/>
        <v>---</v>
      </c>
      <c r="K13" s="2594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80">
        <v>34608</v>
      </c>
      <c r="B14" s="262">
        <v>98.710086865478601</v>
      </c>
      <c r="C14" s="21">
        <f t="shared" si="3"/>
        <v>-6.1284677328828252E-2</v>
      </c>
      <c r="D14" s="1754"/>
      <c r="E14" s="687">
        <f t="shared" si="10"/>
        <v>98.73858327211029</v>
      </c>
      <c r="F14" s="266">
        <f t="shared" si="6"/>
        <v>4.6292920150492023E-2</v>
      </c>
      <c r="G14" s="611">
        <f t="shared" si="8"/>
        <v>98.405044591177827</v>
      </c>
      <c r="H14" s="633">
        <f t="shared" si="6"/>
        <v>0.18919123117046865</v>
      </c>
      <c r="I14" s="1726" t="s">
        <v>344</v>
      </c>
      <c r="J14" s="2597" t="str">
        <f t="shared" si="0"/>
        <v>---</v>
      </c>
      <c r="K14" s="2594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80">
        <v>34639</v>
      </c>
      <c r="B15" s="2591">
        <v>98.591753560265573</v>
      </c>
      <c r="C15" s="21">
        <f t="shared" si="3"/>
        <v>-0.11833330521302798</v>
      </c>
      <c r="D15" s="1754"/>
      <c r="E15" s="687">
        <f t="shared" si="10"/>
        <v>98.691070656183868</v>
      </c>
      <c r="F15" s="266">
        <f t="shared" si="6"/>
        <v>-4.7512615926422086E-2</v>
      </c>
      <c r="G15" s="611">
        <f>SUM(B9:B15)/7</f>
        <v>98.532734593158821</v>
      </c>
      <c r="H15" s="633">
        <f t="shared" si="6"/>
        <v>0.12769000198099434</v>
      </c>
      <c r="I15" s="1726" t="s">
        <v>345</v>
      </c>
      <c r="J15" s="2597" t="str">
        <f t="shared" si="0"/>
        <v>---</v>
      </c>
      <c r="K15" s="2594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81">
        <v>34669</v>
      </c>
      <c r="B16" s="2592">
        <v>98.475064165437075</v>
      </c>
      <c r="C16" s="22">
        <f t="shared" si="3"/>
        <v>-0.11668939482849794</v>
      </c>
      <c r="D16" s="1755"/>
      <c r="E16" s="688">
        <f t="shared" si="10"/>
        <v>98.59230153039374</v>
      </c>
      <c r="F16" s="267">
        <f t="shared" si="6"/>
        <v>-9.8769125790127532E-2</v>
      </c>
      <c r="G16" s="612">
        <f t="shared" ref="G16:G79" si="12">SUM(B10:B16)/7</f>
        <v>98.596762426453893</v>
      </c>
      <c r="H16" s="634">
        <f t="shared" si="6"/>
        <v>6.4027833295071446E-2</v>
      </c>
      <c r="I16" s="1727" t="s">
        <v>345</v>
      </c>
      <c r="J16" s="2598" t="str">
        <f t="shared" si="0"/>
        <v>---</v>
      </c>
      <c r="K16" s="2595">
        <v>0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80">
        <v>34700</v>
      </c>
      <c r="B17" s="2614">
        <v>98.504147408185617</v>
      </c>
      <c r="C17" s="2604">
        <f t="shared" si="3"/>
        <v>2.9083242748541238E-2</v>
      </c>
      <c r="D17" s="1757">
        <f>ROUND((B17-B5)/B5*100,1)</f>
        <v>1.8</v>
      </c>
      <c r="E17" s="687">
        <f t="shared" si="10"/>
        <v>98.523655044629436</v>
      </c>
      <c r="F17" s="266">
        <f t="shared" si="6"/>
        <v>-6.8646485764304543E-2</v>
      </c>
      <c r="G17" s="611">
        <f t="shared" si="12"/>
        <v>98.622560436463758</v>
      </c>
      <c r="H17" s="633">
        <f t="shared" si="6"/>
        <v>2.5798010009864925E-2</v>
      </c>
      <c r="I17" s="1726" t="s">
        <v>346</v>
      </c>
      <c r="J17" s="2599" t="str">
        <f t="shared" si="0"/>
        <v>---</v>
      </c>
      <c r="K17" s="2594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80">
        <v>34731</v>
      </c>
      <c r="B18" s="2615">
        <v>98.769155227633647</v>
      </c>
      <c r="C18" s="2604">
        <f t="shared" si="3"/>
        <v>0.26500781944803009</v>
      </c>
      <c r="D18" s="1757">
        <f t="shared" ref="D18:D81" si="15">ROUND((B18-B6)/B6*100,1)</f>
        <v>1.7</v>
      </c>
      <c r="E18" s="687">
        <f t="shared" si="10"/>
        <v>98.582788933752113</v>
      </c>
      <c r="F18" s="266">
        <f t="shared" si="6"/>
        <v>5.9133889122676919E-2</v>
      </c>
      <c r="G18" s="611">
        <f t="shared" si="12"/>
        <v>98.65083859683611</v>
      </c>
      <c r="H18" s="633">
        <f t="shared" si="6"/>
        <v>2.827816037235209E-2</v>
      </c>
      <c r="I18" s="1726" t="s">
        <v>345</v>
      </c>
      <c r="J18" s="2597" t="str">
        <f t="shared" si="0"/>
        <v>---</v>
      </c>
      <c r="K18" s="2594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80">
        <v>34759</v>
      </c>
      <c r="B19" s="2615">
        <v>99.256489567996766</v>
      </c>
      <c r="C19" s="2604">
        <f t="shared" si="3"/>
        <v>0.48733434036311962</v>
      </c>
      <c r="D19" s="1757">
        <f t="shared" si="15"/>
        <v>1.9</v>
      </c>
      <c r="E19" s="687">
        <f t="shared" si="10"/>
        <v>98.843264067938676</v>
      </c>
      <c r="F19" s="266">
        <f t="shared" si="6"/>
        <v>0.26047513418656365</v>
      </c>
      <c r="G19" s="611">
        <f t="shared" si="12"/>
        <v>98.725438333972107</v>
      </c>
      <c r="H19" s="633">
        <f t="shared" si="6"/>
        <v>7.4599737135997657E-2</v>
      </c>
      <c r="I19" s="1726" t="s">
        <v>345</v>
      </c>
      <c r="J19" s="2597" t="str">
        <f t="shared" si="0"/>
        <v>---</v>
      </c>
      <c r="K19" s="2594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80">
        <v>34790</v>
      </c>
      <c r="B20" s="2615">
        <v>99.885282942595708</v>
      </c>
      <c r="C20" s="2604">
        <f t="shared" si="3"/>
        <v>0.62879337459894202</v>
      </c>
      <c r="D20" s="1757">
        <f t="shared" si="15"/>
        <v>2.2000000000000002</v>
      </c>
      <c r="E20" s="687">
        <f t="shared" si="10"/>
        <v>99.303642579408702</v>
      </c>
      <c r="F20" s="266">
        <f t="shared" si="6"/>
        <v>0.46037851147002584</v>
      </c>
      <c r="G20" s="611">
        <f t="shared" si="12"/>
        <v>98.884568533941845</v>
      </c>
      <c r="H20" s="633">
        <f t="shared" si="6"/>
        <v>0.15913019996973787</v>
      </c>
      <c r="I20" s="1726" t="s">
        <v>344</v>
      </c>
      <c r="J20" s="2597" t="str">
        <f t="shared" si="0"/>
        <v>---</v>
      </c>
      <c r="K20" s="2594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80">
        <v>34820</v>
      </c>
      <c r="B21" s="2615">
        <v>100.51834897674391</v>
      </c>
      <c r="C21" s="2604">
        <f t="shared" si="3"/>
        <v>0.63306603414820017</v>
      </c>
      <c r="D21" s="1757">
        <f t="shared" si="15"/>
        <v>2.5</v>
      </c>
      <c r="E21" s="687">
        <f t="shared" si="10"/>
        <v>99.886707162445461</v>
      </c>
      <c r="F21" s="266">
        <f t="shared" si="6"/>
        <v>0.58306458303675868</v>
      </c>
      <c r="G21" s="611">
        <f t="shared" si="12"/>
        <v>99.14289169269405</v>
      </c>
      <c r="H21" s="633">
        <f t="shared" si="6"/>
        <v>0.25832315875220502</v>
      </c>
      <c r="I21" s="1726" t="s">
        <v>344</v>
      </c>
      <c r="J21" s="2597" t="str">
        <f t="shared" si="0"/>
        <v>---</v>
      </c>
      <c r="K21" s="2594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80">
        <v>34851</v>
      </c>
      <c r="B22" s="2615">
        <v>101.02202813206721</v>
      </c>
      <c r="C22" s="2604">
        <f t="shared" si="3"/>
        <v>0.50367915532329732</v>
      </c>
      <c r="D22" s="1757">
        <f t="shared" si="15"/>
        <v>2.7</v>
      </c>
      <c r="E22" s="687">
        <f t="shared" si="10"/>
        <v>100.4752200171356</v>
      </c>
      <c r="F22" s="266">
        <f t="shared" si="6"/>
        <v>0.58851285469013703</v>
      </c>
      <c r="G22" s="611">
        <f t="shared" si="12"/>
        <v>99.490073774379994</v>
      </c>
      <c r="H22" s="633">
        <f t="shared" si="6"/>
        <v>0.34718208168594344</v>
      </c>
      <c r="I22" s="1726" t="s">
        <v>344</v>
      </c>
      <c r="J22" s="2597" t="str">
        <f t="shared" si="0"/>
        <v>---</v>
      </c>
      <c r="K22" s="2594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80">
        <v>34881</v>
      </c>
      <c r="B23" s="2615">
        <v>101.36942131336001</v>
      </c>
      <c r="C23" s="2604">
        <f t="shared" si="3"/>
        <v>0.3473931812928015</v>
      </c>
      <c r="D23" s="1757">
        <f t="shared" si="15"/>
        <v>2.8</v>
      </c>
      <c r="E23" s="687">
        <f t="shared" si="10"/>
        <v>100.96993280739038</v>
      </c>
      <c r="F23" s="266">
        <f t="shared" si="6"/>
        <v>0.49471279025478054</v>
      </c>
      <c r="G23" s="611">
        <f t="shared" si="12"/>
        <v>99.903553366940415</v>
      </c>
      <c r="H23" s="633">
        <f t="shared" si="6"/>
        <v>0.41347959256042088</v>
      </c>
      <c r="I23" s="1726" t="s">
        <v>344</v>
      </c>
      <c r="J23" s="2597" t="str">
        <f t="shared" si="0"/>
        <v>---</v>
      </c>
      <c r="K23" s="2594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80">
        <v>34912</v>
      </c>
      <c r="B24" s="2615">
        <v>101.59108687606852</v>
      </c>
      <c r="C24" s="2604">
        <f t="shared" si="3"/>
        <v>0.2216655627085089</v>
      </c>
      <c r="D24" s="1757">
        <f t="shared" si="15"/>
        <v>2.9</v>
      </c>
      <c r="E24" s="687">
        <f t="shared" si="10"/>
        <v>101.32751210716525</v>
      </c>
      <c r="F24" s="266">
        <f t="shared" si="6"/>
        <v>0.35757929977486924</v>
      </c>
      <c r="G24" s="611">
        <f t="shared" si="12"/>
        <v>100.34454471949509</v>
      </c>
      <c r="H24" s="633">
        <f t="shared" si="6"/>
        <v>0.44099135255467559</v>
      </c>
      <c r="I24" s="1726" t="s">
        <v>344</v>
      </c>
      <c r="J24" s="2597" t="str">
        <f t="shared" si="0"/>
        <v>---</v>
      </c>
      <c r="K24" s="2594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80">
        <v>34943</v>
      </c>
      <c r="B25" s="2615">
        <v>101.73617741619063</v>
      </c>
      <c r="C25" s="2604">
        <f t="shared" si="3"/>
        <v>0.14509054012211209</v>
      </c>
      <c r="D25" s="1757">
        <f t="shared" si="15"/>
        <v>3</v>
      </c>
      <c r="E25" s="687">
        <f t="shared" si="10"/>
        <v>101.56556186853972</v>
      </c>
      <c r="F25" s="266">
        <f t="shared" si="6"/>
        <v>0.23804976137446943</v>
      </c>
      <c r="G25" s="611">
        <f t="shared" si="12"/>
        <v>100.76840503214612</v>
      </c>
      <c r="H25" s="633">
        <f t="shared" si="6"/>
        <v>0.42386031265102986</v>
      </c>
      <c r="I25" s="1726" t="s">
        <v>344</v>
      </c>
      <c r="J25" s="2597" t="str">
        <f t="shared" si="0"/>
        <v>---</v>
      </c>
      <c r="K25" s="2594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80">
        <v>34973</v>
      </c>
      <c r="B26" s="2615">
        <v>101.86752502814836</v>
      </c>
      <c r="C26" s="2604">
        <f t="shared" si="3"/>
        <v>0.13134761195773592</v>
      </c>
      <c r="D26" s="1757">
        <f t="shared" si="15"/>
        <v>3.2</v>
      </c>
      <c r="E26" s="687">
        <f t="shared" si="10"/>
        <v>101.73159644013583</v>
      </c>
      <c r="F26" s="266">
        <f t="shared" si="6"/>
        <v>0.16603457159611423</v>
      </c>
      <c r="G26" s="611">
        <f t="shared" si="12"/>
        <v>101.14141009788206</v>
      </c>
      <c r="H26" s="633">
        <f t="shared" si="6"/>
        <v>0.3730050657359385</v>
      </c>
      <c r="I26" s="1726" t="s">
        <v>344</v>
      </c>
      <c r="J26" s="2597" t="str">
        <f t="shared" si="0"/>
        <v>---</v>
      </c>
      <c r="K26" s="2594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80">
        <v>35004</v>
      </c>
      <c r="B27" s="2615">
        <v>102.00107090296434</v>
      </c>
      <c r="C27" s="2604">
        <f t="shared" si="3"/>
        <v>0.13354587481597946</v>
      </c>
      <c r="D27" s="1757">
        <f t="shared" si="15"/>
        <v>3.5</v>
      </c>
      <c r="E27" s="687">
        <f t="shared" si="10"/>
        <v>101.86825778243444</v>
      </c>
      <c r="F27" s="266">
        <f t="shared" si="6"/>
        <v>0.13666134229860916</v>
      </c>
      <c r="G27" s="611">
        <f t="shared" si="12"/>
        <v>101.44366552079187</v>
      </c>
      <c r="H27" s="633">
        <f t="shared" si="6"/>
        <v>0.30225542290980911</v>
      </c>
      <c r="I27" s="1726" t="s">
        <v>344</v>
      </c>
      <c r="J27" s="2597" t="str">
        <f t="shared" si="0"/>
        <v>---</v>
      </c>
      <c r="K27" s="2594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81">
        <v>35034</v>
      </c>
      <c r="B28" s="2616">
        <v>102.12366870471209</v>
      </c>
      <c r="C28" s="2605">
        <f t="shared" si="3"/>
        <v>0.12259780174774448</v>
      </c>
      <c r="D28" s="1758">
        <f t="shared" si="15"/>
        <v>3.7</v>
      </c>
      <c r="E28" s="688">
        <f t="shared" si="10"/>
        <v>101.99742154527492</v>
      </c>
      <c r="F28" s="267">
        <f t="shared" si="6"/>
        <v>0.12916376284047715</v>
      </c>
      <c r="G28" s="612">
        <f t="shared" si="12"/>
        <v>101.6729969105016</v>
      </c>
      <c r="H28" s="634">
        <f t="shared" si="6"/>
        <v>0.22933138970972777</v>
      </c>
      <c r="I28" s="1727" t="s">
        <v>344</v>
      </c>
      <c r="J28" s="2598" t="str">
        <f t="shared" si="0"/>
        <v>---</v>
      </c>
      <c r="K28" s="2595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80">
        <v>35065</v>
      </c>
      <c r="B29" s="2615">
        <v>102.21698073871167</v>
      </c>
      <c r="C29" s="2604">
        <f t="shared" si="3"/>
        <v>9.331203399958099E-2</v>
      </c>
      <c r="D29" s="1757">
        <f t="shared" si="15"/>
        <v>3.8</v>
      </c>
      <c r="E29" s="687">
        <f t="shared" si="10"/>
        <v>102.11390678212938</v>
      </c>
      <c r="F29" s="266">
        <f t="shared" si="6"/>
        <v>0.11648523685445866</v>
      </c>
      <c r="G29" s="611">
        <f t="shared" si="12"/>
        <v>101.84370442573652</v>
      </c>
      <c r="H29" s="633">
        <f t="shared" si="6"/>
        <v>0.17070751523492333</v>
      </c>
      <c r="I29" s="1726" t="s">
        <v>344</v>
      </c>
      <c r="J29" s="2599" t="str">
        <f t="shared" si="0"/>
        <v>---</v>
      </c>
      <c r="K29" s="2594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80">
        <v>35096</v>
      </c>
      <c r="B30" s="2615">
        <v>102.28671444211474</v>
      </c>
      <c r="C30" s="2604">
        <f t="shared" si="3"/>
        <v>6.9733703403073832E-2</v>
      </c>
      <c r="D30" s="1757">
        <f t="shared" si="15"/>
        <v>3.6</v>
      </c>
      <c r="E30" s="687">
        <f t="shared" si="10"/>
        <v>102.2091212951795</v>
      </c>
      <c r="F30" s="266">
        <f t="shared" si="6"/>
        <v>9.5214513050123628E-2</v>
      </c>
      <c r="G30" s="611">
        <f t="shared" si="12"/>
        <v>101.97474630127292</v>
      </c>
      <c r="H30" s="633">
        <f t="shared" si="6"/>
        <v>0.1310418755363969</v>
      </c>
      <c r="I30" s="1726" t="s">
        <v>344</v>
      </c>
      <c r="J30" s="2597" t="str">
        <f t="shared" si="0"/>
        <v>---</v>
      </c>
      <c r="K30" s="2594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80">
        <v>35125</v>
      </c>
      <c r="B31" s="2615">
        <v>102.34229989735277</v>
      </c>
      <c r="C31" s="2604">
        <f t="shared" si="3"/>
        <v>5.5585455238031045E-2</v>
      </c>
      <c r="D31" s="1757">
        <f t="shared" si="15"/>
        <v>3.1</v>
      </c>
      <c r="E31" s="687">
        <f t="shared" si="10"/>
        <v>102.28199835939306</v>
      </c>
      <c r="F31" s="266">
        <f t="shared" si="6"/>
        <v>7.2877064213557219E-2</v>
      </c>
      <c r="G31" s="611">
        <f t="shared" si="12"/>
        <v>102.08206244717066</v>
      </c>
      <c r="H31" s="633">
        <f t="shared" si="6"/>
        <v>0.10731614589774097</v>
      </c>
      <c r="I31" s="1726" t="s">
        <v>344</v>
      </c>
      <c r="J31" s="2597" t="str">
        <f t="shared" si="0"/>
        <v>---</v>
      </c>
      <c r="K31" s="2594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80">
        <v>35156</v>
      </c>
      <c r="B32" s="2615">
        <v>102.42468016305457</v>
      </c>
      <c r="C32" s="2604">
        <f t="shared" si="3"/>
        <v>8.2380265701800681E-2</v>
      </c>
      <c r="D32" s="1757">
        <f t="shared" si="15"/>
        <v>2.5</v>
      </c>
      <c r="E32" s="687">
        <f t="shared" si="10"/>
        <v>102.3512315008407</v>
      </c>
      <c r="F32" s="266">
        <f t="shared" si="6"/>
        <v>6.9233141447639923E-2</v>
      </c>
      <c r="G32" s="611">
        <f t="shared" si="12"/>
        <v>102.18041998243692</v>
      </c>
      <c r="H32" s="633">
        <f t="shared" si="6"/>
        <v>9.8357535266259788E-2</v>
      </c>
      <c r="I32" s="1726" t="s">
        <v>344</v>
      </c>
      <c r="J32" s="2597" t="str">
        <f t="shared" si="0"/>
        <v>---</v>
      </c>
      <c r="K32" s="2594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80">
        <v>35186</v>
      </c>
      <c r="B33" s="2615">
        <v>102.55216750348636</v>
      </c>
      <c r="C33" s="2604">
        <f t="shared" si="3"/>
        <v>0.12748734043178445</v>
      </c>
      <c r="D33" s="1757">
        <f t="shared" si="15"/>
        <v>2</v>
      </c>
      <c r="E33" s="687">
        <f t="shared" si="10"/>
        <v>102.43971585463123</v>
      </c>
      <c r="F33" s="266">
        <f t="shared" si="6"/>
        <v>8.8484353790533987E-2</v>
      </c>
      <c r="G33" s="611">
        <f t="shared" si="12"/>
        <v>102.27822605034235</v>
      </c>
      <c r="H33" s="633">
        <f t="shared" si="6"/>
        <v>9.7806067905437999E-2</v>
      </c>
      <c r="I33" s="1726" t="s">
        <v>344</v>
      </c>
      <c r="J33" s="2597" t="str">
        <f t="shared" si="0"/>
        <v>---</v>
      </c>
      <c r="K33" s="2594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80">
        <v>35217</v>
      </c>
      <c r="B34" s="2615">
        <v>102.68371691682191</v>
      </c>
      <c r="C34" s="2604">
        <f t="shared" si="3"/>
        <v>0.13154941333554859</v>
      </c>
      <c r="D34" s="1757">
        <f t="shared" si="15"/>
        <v>1.6</v>
      </c>
      <c r="E34" s="687">
        <f t="shared" si="10"/>
        <v>102.55352152778762</v>
      </c>
      <c r="F34" s="266">
        <f t="shared" si="6"/>
        <v>0.11380567315639212</v>
      </c>
      <c r="G34" s="611">
        <f t="shared" si="12"/>
        <v>102.37574690946488</v>
      </c>
      <c r="H34" s="633">
        <f t="shared" si="6"/>
        <v>9.7520859122525394E-2</v>
      </c>
      <c r="I34" s="1726" t="s">
        <v>344</v>
      </c>
      <c r="J34" s="2597" t="str">
        <f t="shared" si="0"/>
        <v>---</v>
      </c>
      <c r="K34" s="2594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80">
        <v>35247</v>
      </c>
      <c r="B35" s="2615">
        <v>102.7941589894002</v>
      </c>
      <c r="C35" s="2604">
        <f t="shared" si="3"/>
        <v>0.11044207257829441</v>
      </c>
      <c r="D35" s="1757">
        <f t="shared" si="15"/>
        <v>1.4</v>
      </c>
      <c r="E35" s="687">
        <f t="shared" si="10"/>
        <v>102.67668113656948</v>
      </c>
      <c r="F35" s="266">
        <f t="shared" si="6"/>
        <v>0.12315960878186161</v>
      </c>
      <c r="G35" s="611">
        <f t="shared" si="12"/>
        <v>102.4715312358489</v>
      </c>
      <c r="H35" s="633">
        <f t="shared" si="6"/>
        <v>9.5784326384020346E-2</v>
      </c>
      <c r="I35" s="1726" t="s">
        <v>344</v>
      </c>
      <c r="J35" s="2597" t="str">
        <f t="shared" si="0"/>
        <v>---</v>
      </c>
      <c r="K35" s="2594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80">
        <v>35278</v>
      </c>
      <c r="B36" s="2615">
        <v>102.86470633409667</v>
      </c>
      <c r="C36" s="2604">
        <f t="shared" si="3"/>
        <v>7.054734469646462E-2</v>
      </c>
      <c r="D36" s="1757">
        <f t="shared" si="15"/>
        <v>1.3</v>
      </c>
      <c r="E36" s="687">
        <f t="shared" si="10"/>
        <v>102.78086074677292</v>
      </c>
      <c r="F36" s="266">
        <f t="shared" si="6"/>
        <v>0.10417961020343114</v>
      </c>
      <c r="G36" s="611">
        <f t="shared" si="12"/>
        <v>102.56406346376104</v>
      </c>
      <c r="H36" s="633">
        <f t="shared" si="6"/>
        <v>9.2532227912144549E-2</v>
      </c>
      <c r="I36" s="1726" t="s">
        <v>344</v>
      </c>
      <c r="J36" s="2597" t="str">
        <f t="shared" si="0"/>
        <v>---</v>
      </c>
      <c r="K36" s="2594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80">
        <v>35309</v>
      </c>
      <c r="B37" s="2615">
        <v>102.92555139777782</v>
      </c>
      <c r="C37" s="2604">
        <f t="shared" si="3"/>
        <v>6.084506368115683E-2</v>
      </c>
      <c r="D37" s="1757">
        <f t="shared" si="15"/>
        <v>1.2</v>
      </c>
      <c r="E37" s="687">
        <f t="shared" si="10"/>
        <v>102.8614722404249</v>
      </c>
      <c r="F37" s="266">
        <f t="shared" si="6"/>
        <v>8.0611493651986166E-2</v>
      </c>
      <c r="G37" s="611">
        <f t="shared" si="12"/>
        <v>102.65532588599862</v>
      </c>
      <c r="H37" s="633">
        <f t="shared" si="6"/>
        <v>9.1262422237576857E-2</v>
      </c>
      <c r="I37" s="1726" t="s">
        <v>344</v>
      </c>
      <c r="J37" s="2597" t="str">
        <f t="shared" si="0"/>
        <v>---</v>
      </c>
      <c r="K37" s="2594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83">
        <v>35339</v>
      </c>
      <c r="B38" s="2615">
        <v>102.96268847157594</v>
      </c>
      <c r="C38" s="593">
        <f t="shared" si="3"/>
        <v>3.7137073798120923E-2</v>
      </c>
      <c r="D38" s="1759">
        <f t="shared" si="15"/>
        <v>1.1000000000000001</v>
      </c>
      <c r="E38" s="683">
        <f t="shared" si="10"/>
        <v>102.91764873448346</v>
      </c>
      <c r="F38" s="693">
        <f t="shared" si="6"/>
        <v>5.6176494058561843E-2</v>
      </c>
      <c r="G38" s="393">
        <f t="shared" si="12"/>
        <v>102.74395282517335</v>
      </c>
      <c r="H38" s="295">
        <f t="shared" si="6"/>
        <v>8.8626939174730524E-2</v>
      </c>
      <c r="I38" s="1729" t="s">
        <v>344</v>
      </c>
      <c r="J38" s="2600" t="str">
        <f t="shared" si="0"/>
        <v>山</v>
      </c>
      <c r="K38" s="2594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84">
        <v>35370</v>
      </c>
      <c r="B39" s="2615">
        <v>102.95219278620195</v>
      </c>
      <c r="C39" s="2604">
        <f t="shared" si="3"/>
        <v>-1.0495685373996366E-2</v>
      </c>
      <c r="D39" s="1760">
        <f t="shared" si="15"/>
        <v>0.9</v>
      </c>
      <c r="E39" s="1191">
        <f t="shared" si="10"/>
        <v>102.94681088518523</v>
      </c>
      <c r="F39" s="1193">
        <f t="shared" si="6"/>
        <v>2.9162150701765199E-2</v>
      </c>
      <c r="G39" s="652">
        <f t="shared" si="12"/>
        <v>102.81931177133727</v>
      </c>
      <c r="H39" s="653">
        <f t="shared" si="6"/>
        <v>7.5358946163916585E-2</v>
      </c>
      <c r="I39" s="1730" t="s">
        <v>344</v>
      </c>
      <c r="J39" s="2597" t="str">
        <f t="shared" si="0"/>
        <v>---</v>
      </c>
      <c r="K39" s="2594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81">
        <v>35400</v>
      </c>
      <c r="B40" s="2616">
        <v>102.8890510087911</v>
      </c>
      <c r="C40" s="2605">
        <f t="shared" si="3"/>
        <v>-6.3141777410848476E-2</v>
      </c>
      <c r="D40" s="1758">
        <f t="shared" si="15"/>
        <v>0.7</v>
      </c>
      <c r="E40" s="688">
        <f t="shared" si="10"/>
        <v>102.93464408885633</v>
      </c>
      <c r="F40" s="267">
        <f t="shared" si="6"/>
        <v>-1.2166796328898499E-2</v>
      </c>
      <c r="G40" s="612">
        <f t="shared" si="12"/>
        <v>102.86743798638079</v>
      </c>
      <c r="H40" s="634">
        <f t="shared" si="6"/>
        <v>4.8126215043524212E-2</v>
      </c>
      <c r="I40" s="1727" t="s">
        <v>348</v>
      </c>
      <c r="J40" s="2598" t="str">
        <f t="shared" si="0"/>
        <v>---</v>
      </c>
      <c r="K40" s="2595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80">
        <v>35431</v>
      </c>
      <c r="B41" s="2615">
        <v>102.78665700757438</v>
      </c>
      <c r="C41" s="2604">
        <f t="shared" si="3"/>
        <v>-0.10239400121672304</v>
      </c>
      <c r="D41" s="1757">
        <f t="shared" si="15"/>
        <v>0.6</v>
      </c>
      <c r="E41" s="687">
        <f t="shared" si="10"/>
        <v>102.87596693418914</v>
      </c>
      <c r="F41" s="266">
        <f t="shared" si="6"/>
        <v>-5.8677154667194031E-2</v>
      </c>
      <c r="G41" s="611">
        <f t="shared" si="12"/>
        <v>102.88214371363115</v>
      </c>
      <c r="H41" s="633">
        <f t="shared" si="6"/>
        <v>1.4705727250358791E-2</v>
      </c>
      <c r="I41" s="1726" t="s">
        <v>348</v>
      </c>
      <c r="J41" s="2599" t="str">
        <f t="shared" si="0"/>
        <v>---</v>
      </c>
      <c r="K41" s="2594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80">
        <v>35462</v>
      </c>
      <c r="B42" s="2615">
        <v>102.63816220996021</v>
      </c>
      <c r="C42" s="2604">
        <f t="shared" si="3"/>
        <v>-0.14849479761416262</v>
      </c>
      <c r="D42" s="1757">
        <f t="shared" si="15"/>
        <v>0.3</v>
      </c>
      <c r="E42" s="687">
        <f t="shared" si="10"/>
        <v>102.77129007544191</v>
      </c>
      <c r="F42" s="266">
        <f t="shared" si="6"/>
        <v>-0.10467685874722577</v>
      </c>
      <c r="G42" s="611">
        <f t="shared" si="12"/>
        <v>102.85985845942544</v>
      </c>
      <c r="H42" s="633">
        <f t="shared" si="6"/>
        <v>-2.228525420571259E-2</v>
      </c>
      <c r="I42" s="1726" t="s">
        <v>346</v>
      </c>
      <c r="J42" s="2597" t="str">
        <f t="shared" si="0"/>
        <v>---</v>
      </c>
      <c r="K42" s="2594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80">
        <v>35490</v>
      </c>
      <c r="B43" s="2615">
        <v>102.4301952111704</v>
      </c>
      <c r="C43" s="2604">
        <f t="shared" si="3"/>
        <v>-0.20796699878981428</v>
      </c>
      <c r="D43" s="1757">
        <f t="shared" si="15"/>
        <v>0.1</v>
      </c>
      <c r="E43" s="687">
        <f t="shared" si="10"/>
        <v>102.61833814290166</v>
      </c>
      <c r="F43" s="266">
        <f t="shared" si="6"/>
        <v>-0.15295193254024753</v>
      </c>
      <c r="G43" s="611">
        <f t="shared" si="12"/>
        <v>102.79778544186455</v>
      </c>
      <c r="H43" s="633">
        <f t="shared" si="6"/>
        <v>-6.207301756089123E-2</v>
      </c>
      <c r="I43" s="1726" t="s">
        <v>346</v>
      </c>
      <c r="J43" s="2597" t="str">
        <f t="shared" si="0"/>
        <v>---</v>
      </c>
      <c r="K43" s="2594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80">
        <v>35521</v>
      </c>
      <c r="B44" s="2615">
        <v>102.1559841524097</v>
      </c>
      <c r="C44" s="2604">
        <f t="shared" si="3"/>
        <v>-0.27421105876069873</v>
      </c>
      <c r="D44" s="1757">
        <f t="shared" si="15"/>
        <v>-0.3</v>
      </c>
      <c r="E44" s="687">
        <f t="shared" si="10"/>
        <v>102.40811385784677</v>
      </c>
      <c r="F44" s="266">
        <f t="shared" si="6"/>
        <v>-0.21022428505489188</v>
      </c>
      <c r="G44" s="611">
        <f t="shared" si="12"/>
        <v>102.68784726395481</v>
      </c>
      <c r="H44" s="633">
        <f t="shared" si="6"/>
        <v>-0.10993817790973992</v>
      </c>
      <c r="I44" s="1726" t="s">
        <v>346</v>
      </c>
      <c r="J44" s="2597" t="str">
        <f t="shared" si="0"/>
        <v>---</v>
      </c>
      <c r="K44" s="2594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80">
        <v>35551</v>
      </c>
      <c r="B45" s="2615">
        <v>101.87991597160381</v>
      </c>
      <c r="C45" s="2604">
        <f t="shared" si="3"/>
        <v>-0.27606818080589335</v>
      </c>
      <c r="D45" s="1757">
        <f t="shared" si="15"/>
        <v>-0.7</v>
      </c>
      <c r="E45" s="687">
        <f t="shared" si="10"/>
        <v>102.15536511172797</v>
      </c>
      <c r="F45" s="266">
        <f t="shared" si="6"/>
        <v>-0.25274874611879738</v>
      </c>
      <c r="G45" s="611">
        <f t="shared" si="12"/>
        <v>102.53316547824451</v>
      </c>
      <c r="H45" s="633">
        <f t="shared" si="6"/>
        <v>-0.15468178571029512</v>
      </c>
      <c r="I45" s="1726" t="s">
        <v>346</v>
      </c>
      <c r="J45" s="2597" t="str">
        <f t="shared" si="0"/>
        <v>---</v>
      </c>
      <c r="K45" s="2594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80">
        <v>35582</v>
      </c>
      <c r="B46" s="2615">
        <v>101.60305246112854</v>
      </c>
      <c r="C46" s="2604">
        <f t="shared" si="3"/>
        <v>-0.27686351047526614</v>
      </c>
      <c r="D46" s="1757">
        <f t="shared" si="15"/>
        <v>-1.1000000000000001</v>
      </c>
      <c r="E46" s="687">
        <f t="shared" si="10"/>
        <v>101.87965086171401</v>
      </c>
      <c r="F46" s="266">
        <f t="shared" si="6"/>
        <v>-0.27571425001396221</v>
      </c>
      <c r="G46" s="611">
        <f t="shared" si="12"/>
        <v>102.34043114609118</v>
      </c>
      <c r="H46" s="633">
        <f t="shared" si="6"/>
        <v>-0.19273433215333569</v>
      </c>
      <c r="I46" s="1726" t="s">
        <v>346</v>
      </c>
      <c r="J46" s="2597" t="str">
        <f t="shared" si="0"/>
        <v>---</v>
      </c>
      <c r="K46" s="2594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80">
        <v>35612</v>
      </c>
      <c r="B47" s="2615">
        <v>101.33175071467895</v>
      </c>
      <c r="C47" s="2604">
        <f t="shared" si="3"/>
        <v>-0.27130174644959482</v>
      </c>
      <c r="D47" s="1757">
        <f t="shared" si="15"/>
        <v>-1.4</v>
      </c>
      <c r="E47" s="687">
        <f t="shared" si="10"/>
        <v>101.60490638247045</v>
      </c>
      <c r="F47" s="266">
        <f t="shared" si="6"/>
        <v>-0.27474447924356582</v>
      </c>
      <c r="G47" s="611">
        <f t="shared" si="12"/>
        <v>102.11795967550371</v>
      </c>
      <c r="H47" s="633">
        <f t="shared" si="6"/>
        <v>-0.22247147058746464</v>
      </c>
      <c r="I47" s="1726" t="s">
        <v>346</v>
      </c>
      <c r="J47" s="2597" t="str">
        <f t="shared" si="0"/>
        <v>---</v>
      </c>
      <c r="K47" s="2594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80">
        <v>35643</v>
      </c>
      <c r="B48" s="2615">
        <v>101.07545891489139</v>
      </c>
      <c r="C48" s="2604">
        <f t="shared" si="3"/>
        <v>-0.25629179978756156</v>
      </c>
      <c r="D48" s="1757">
        <f t="shared" si="15"/>
        <v>-1.7</v>
      </c>
      <c r="E48" s="687">
        <f t="shared" si="10"/>
        <v>101.33675403023295</v>
      </c>
      <c r="F48" s="266">
        <f t="shared" si="6"/>
        <v>-0.26815235223749312</v>
      </c>
      <c r="G48" s="611">
        <f t="shared" si="12"/>
        <v>101.87350280512042</v>
      </c>
      <c r="H48" s="633">
        <f t="shared" si="6"/>
        <v>-0.24445687038328856</v>
      </c>
      <c r="I48" s="1726" t="s">
        <v>346</v>
      </c>
      <c r="J48" s="2597" t="str">
        <f t="shared" si="0"/>
        <v>---</v>
      </c>
      <c r="K48" s="2594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80">
        <v>35674</v>
      </c>
      <c r="B49" s="2615">
        <v>100.80618261638126</v>
      </c>
      <c r="C49" s="2604">
        <f t="shared" si="3"/>
        <v>-0.26927629851012114</v>
      </c>
      <c r="D49" s="1757">
        <f t="shared" si="15"/>
        <v>-2.1</v>
      </c>
      <c r="E49" s="687">
        <f t="shared" si="10"/>
        <v>101.07113074865053</v>
      </c>
      <c r="F49" s="266">
        <f t="shared" si="6"/>
        <v>-0.2656232815824211</v>
      </c>
      <c r="G49" s="611">
        <f t="shared" si="12"/>
        <v>101.61179143460915</v>
      </c>
      <c r="H49" s="633">
        <f t="shared" si="6"/>
        <v>-0.26171137051127857</v>
      </c>
      <c r="I49" s="1726" t="s">
        <v>346</v>
      </c>
      <c r="J49" s="2597" t="str">
        <f t="shared" si="0"/>
        <v>---</v>
      </c>
      <c r="K49" s="2594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80">
        <v>35704</v>
      </c>
      <c r="B50" s="2615">
        <v>100.4838181706707</v>
      </c>
      <c r="C50" s="2604">
        <f t="shared" si="3"/>
        <v>-0.32236444571056211</v>
      </c>
      <c r="D50" s="1757">
        <f t="shared" si="15"/>
        <v>-2.4</v>
      </c>
      <c r="E50" s="687">
        <f t="shared" si="10"/>
        <v>100.78848656731445</v>
      </c>
      <c r="F50" s="266">
        <f t="shared" si="6"/>
        <v>-0.2826441813360816</v>
      </c>
      <c r="G50" s="611">
        <f t="shared" si="12"/>
        <v>101.33373757168063</v>
      </c>
      <c r="H50" s="633">
        <f t="shared" si="6"/>
        <v>-0.27805386292851608</v>
      </c>
      <c r="I50" s="1726" t="s">
        <v>346</v>
      </c>
      <c r="J50" s="2597" t="str">
        <f t="shared" si="0"/>
        <v>---</v>
      </c>
      <c r="K50" s="2594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80">
        <v>35735</v>
      </c>
      <c r="B51" s="2615">
        <v>100.10880609668621</v>
      </c>
      <c r="C51" s="2604">
        <f t="shared" si="3"/>
        <v>-0.3750120739844931</v>
      </c>
      <c r="D51" s="1757">
        <f t="shared" si="15"/>
        <v>-2.8</v>
      </c>
      <c r="E51" s="687">
        <f t="shared" si="10"/>
        <v>100.46626896124606</v>
      </c>
      <c r="F51" s="266">
        <f t="shared" si="6"/>
        <v>-0.32221760606839212</v>
      </c>
      <c r="G51" s="611">
        <f t="shared" si="12"/>
        <v>101.04128356372011</v>
      </c>
      <c r="H51" s="633">
        <f t="shared" si="6"/>
        <v>-0.29245400796051513</v>
      </c>
      <c r="I51" s="1726" t="s">
        <v>346</v>
      </c>
      <c r="J51" s="2597" t="str">
        <f t="shared" si="0"/>
        <v>---</v>
      </c>
      <c r="K51" s="2594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81">
        <v>35765</v>
      </c>
      <c r="B52" s="2616">
        <v>99.707515317127971</v>
      </c>
      <c r="C52" s="2605">
        <f t="shared" si="3"/>
        <v>-0.40129077955823789</v>
      </c>
      <c r="D52" s="1758">
        <f t="shared" si="15"/>
        <v>-3.1</v>
      </c>
      <c r="E52" s="688">
        <f t="shared" si="10"/>
        <v>100.10004652816163</v>
      </c>
      <c r="F52" s="267">
        <f t="shared" si="6"/>
        <v>-0.36622243308443103</v>
      </c>
      <c r="G52" s="612">
        <f t="shared" si="12"/>
        <v>100.73094061308072</v>
      </c>
      <c r="H52" s="634">
        <f t="shared" si="6"/>
        <v>-0.3103429506393951</v>
      </c>
      <c r="I52" s="1727" t="s">
        <v>346</v>
      </c>
      <c r="J52" s="2598" t="str">
        <f t="shared" si="0"/>
        <v>---</v>
      </c>
      <c r="K52" s="2595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80">
        <v>35796</v>
      </c>
      <c r="B53" s="2615">
        <v>99.316435096241236</v>
      </c>
      <c r="C53" s="2604">
        <f t="shared" si="3"/>
        <v>-0.39108022088673522</v>
      </c>
      <c r="D53" s="1757">
        <f t="shared" si="15"/>
        <v>-3.4</v>
      </c>
      <c r="E53" s="687">
        <f t="shared" si="10"/>
        <v>99.710918836685138</v>
      </c>
      <c r="F53" s="266">
        <f t="shared" si="6"/>
        <v>-0.38912769147648874</v>
      </c>
      <c r="G53" s="611">
        <f t="shared" si="12"/>
        <v>100.40428098952539</v>
      </c>
      <c r="H53" s="633">
        <f t="shared" si="6"/>
        <v>-0.3266596235553294</v>
      </c>
      <c r="I53" s="1726" t="s">
        <v>346</v>
      </c>
      <c r="J53" s="2599" t="str">
        <f t="shared" si="0"/>
        <v>---</v>
      </c>
      <c r="K53" s="2594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80">
        <v>35827</v>
      </c>
      <c r="B54" s="2615">
        <v>98.939974538566815</v>
      </c>
      <c r="C54" s="2604">
        <f t="shared" si="3"/>
        <v>-0.37646055767442022</v>
      </c>
      <c r="D54" s="1757">
        <f t="shared" si="15"/>
        <v>-3.6</v>
      </c>
      <c r="E54" s="687">
        <f t="shared" si="10"/>
        <v>99.321308317312017</v>
      </c>
      <c r="F54" s="266">
        <f t="shared" si="6"/>
        <v>-0.38961051937312163</v>
      </c>
      <c r="G54" s="611">
        <f t="shared" si="12"/>
        <v>100.06259867865222</v>
      </c>
      <c r="H54" s="633">
        <f t="shared" si="6"/>
        <v>-0.34168231087316769</v>
      </c>
      <c r="I54" s="1726" t="s">
        <v>346</v>
      </c>
      <c r="J54" s="2597" t="str">
        <f t="shared" si="0"/>
        <v>---</v>
      </c>
      <c r="K54" s="2594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80">
        <v>35855</v>
      </c>
      <c r="B55" s="2615">
        <v>98.599741062618747</v>
      </c>
      <c r="C55" s="2604">
        <f t="shared" si="3"/>
        <v>-0.34023347594806808</v>
      </c>
      <c r="D55" s="1757">
        <f t="shared" si="15"/>
        <v>-3.7</v>
      </c>
      <c r="E55" s="687">
        <f t="shared" si="10"/>
        <v>98.9520502324756</v>
      </c>
      <c r="F55" s="266">
        <f t="shared" si="6"/>
        <v>-0.36925808483641731</v>
      </c>
      <c r="G55" s="611">
        <f t="shared" si="12"/>
        <v>99.708924699756139</v>
      </c>
      <c r="H55" s="633">
        <f t="shared" si="6"/>
        <v>-0.35367397889608299</v>
      </c>
      <c r="I55" s="1726" t="s">
        <v>346</v>
      </c>
      <c r="J55" s="2597" t="str">
        <f t="shared" si="0"/>
        <v>---</v>
      </c>
      <c r="K55" s="2594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80">
        <v>35886</v>
      </c>
      <c r="B56" s="2615">
        <v>98.293203834397531</v>
      </c>
      <c r="C56" s="2604">
        <f t="shared" si="3"/>
        <v>-0.30653722822121665</v>
      </c>
      <c r="D56" s="1757">
        <f t="shared" si="15"/>
        <v>-3.8</v>
      </c>
      <c r="E56" s="687">
        <f t="shared" si="10"/>
        <v>98.610973145194365</v>
      </c>
      <c r="F56" s="266">
        <f t="shared" si="6"/>
        <v>-0.34107708728123498</v>
      </c>
      <c r="G56" s="611">
        <f t="shared" si="12"/>
        <v>99.349927730901314</v>
      </c>
      <c r="H56" s="633">
        <f t="shared" si="6"/>
        <v>-0.35899696885482513</v>
      </c>
      <c r="I56" s="1726" t="s">
        <v>346</v>
      </c>
      <c r="J56" s="2597" t="str">
        <f t="shared" si="0"/>
        <v>---</v>
      </c>
      <c r="K56" s="2594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80">
        <v>35916</v>
      </c>
      <c r="B57" s="2615">
        <v>98.047444508650131</v>
      </c>
      <c r="C57" s="2604">
        <f t="shared" si="3"/>
        <v>-0.24575932574740023</v>
      </c>
      <c r="D57" s="1757">
        <f t="shared" si="15"/>
        <v>-3.8</v>
      </c>
      <c r="E57" s="687">
        <f t="shared" si="10"/>
        <v>98.313463135222136</v>
      </c>
      <c r="F57" s="266">
        <f t="shared" si="6"/>
        <v>-0.29751000997222832</v>
      </c>
      <c r="G57" s="611">
        <f t="shared" si="12"/>
        <v>99.001874350612653</v>
      </c>
      <c r="H57" s="633">
        <f t="shared" si="6"/>
        <v>-0.34805338028866117</v>
      </c>
      <c r="I57" s="1726" t="s">
        <v>346</v>
      </c>
      <c r="J57" s="2597" t="str">
        <f t="shared" si="0"/>
        <v>---</v>
      </c>
      <c r="K57" s="2594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80">
        <v>35947</v>
      </c>
      <c r="B58" s="2615">
        <v>97.869698722426094</v>
      </c>
      <c r="C58" s="2604">
        <f t="shared" si="3"/>
        <v>-0.17774578622403681</v>
      </c>
      <c r="D58" s="1757">
        <f t="shared" si="15"/>
        <v>-3.7</v>
      </c>
      <c r="E58" s="687">
        <f t="shared" si="10"/>
        <v>98.070115688491242</v>
      </c>
      <c r="F58" s="266">
        <f t="shared" si="6"/>
        <v>-0.24334744673089403</v>
      </c>
      <c r="G58" s="611">
        <f t="shared" si="12"/>
        <v>98.682001868575512</v>
      </c>
      <c r="H58" s="633">
        <f t="shared" si="6"/>
        <v>-0.31987248203714103</v>
      </c>
      <c r="I58" s="1726" t="s">
        <v>346</v>
      </c>
      <c r="J58" s="2597" t="str">
        <f t="shared" si="0"/>
        <v>---</v>
      </c>
      <c r="K58" s="2594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80">
        <v>35977</v>
      </c>
      <c r="B59" s="2615">
        <v>97.761933741867352</v>
      </c>
      <c r="C59" s="2604">
        <f t="shared" si="3"/>
        <v>-0.10776498055874129</v>
      </c>
      <c r="D59" s="1757">
        <f t="shared" si="15"/>
        <v>-3.5</v>
      </c>
      <c r="E59" s="687">
        <f t="shared" si="10"/>
        <v>97.893025657647854</v>
      </c>
      <c r="F59" s="266">
        <f t="shared" si="6"/>
        <v>-0.17709003084338804</v>
      </c>
      <c r="G59" s="611">
        <f t="shared" si="12"/>
        <v>98.40406164353827</v>
      </c>
      <c r="H59" s="633">
        <f t="shared" si="6"/>
        <v>-0.27794022503724136</v>
      </c>
      <c r="I59" s="1726" t="s">
        <v>346</v>
      </c>
      <c r="J59" s="2597" t="str">
        <f t="shared" si="0"/>
        <v>---</v>
      </c>
      <c r="K59" s="2594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83">
        <v>36008</v>
      </c>
      <c r="B60" s="2615">
        <v>97.734560366919325</v>
      </c>
      <c r="C60" s="593">
        <f t="shared" si="3"/>
        <v>-2.7373374948027163E-2</v>
      </c>
      <c r="D60" s="1759">
        <f t="shared" si="15"/>
        <v>-3.3</v>
      </c>
      <c r="E60" s="683">
        <f t="shared" si="10"/>
        <v>97.788730943737576</v>
      </c>
      <c r="F60" s="693">
        <f t="shared" si="6"/>
        <v>-0.10429471391027789</v>
      </c>
      <c r="G60" s="393">
        <f t="shared" si="12"/>
        <v>98.17807953934944</v>
      </c>
      <c r="H60" s="295">
        <f t="shared" si="6"/>
        <v>-0.22598210418883014</v>
      </c>
      <c r="I60" s="1729" t="s">
        <v>346</v>
      </c>
      <c r="J60" s="2600" t="str">
        <f t="shared" si="0"/>
        <v>谷</v>
      </c>
      <c r="K60" s="2594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80">
        <v>36039</v>
      </c>
      <c r="B61" s="2615">
        <v>97.781196478037018</v>
      </c>
      <c r="C61" s="2604">
        <f t="shared" si="3"/>
        <v>4.663611111769228E-2</v>
      </c>
      <c r="D61" s="1757">
        <f t="shared" si="15"/>
        <v>-3</v>
      </c>
      <c r="E61" s="687">
        <f t="shared" si="10"/>
        <v>97.759230195607913</v>
      </c>
      <c r="F61" s="266">
        <f t="shared" si="6"/>
        <v>-2.9500748129663634E-2</v>
      </c>
      <c r="G61" s="611">
        <f t="shared" si="12"/>
        <v>98.012539816416606</v>
      </c>
      <c r="H61" s="633">
        <f t="shared" si="6"/>
        <v>-0.16553972293283437</v>
      </c>
      <c r="I61" s="1726" t="s">
        <v>346</v>
      </c>
      <c r="J61" s="2597" t="str">
        <f t="shared" si="0"/>
        <v>---</v>
      </c>
      <c r="K61" s="2594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80">
        <v>36069</v>
      </c>
      <c r="B62" s="2615">
        <v>97.886122304596171</v>
      </c>
      <c r="C62" s="2604">
        <f t="shared" si="3"/>
        <v>0.10492582655915328</v>
      </c>
      <c r="D62" s="1757">
        <f t="shared" si="15"/>
        <v>-2.6</v>
      </c>
      <c r="E62" s="687">
        <f t="shared" si="10"/>
        <v>97.800626383184181</v>
      </c>
      <c r="F62" s="266">
        <f t="shared" si="6"/>
        <v>4.1396187576268062E-2</v>
      </c>
      <c r="G62" s="611">
        <f t="shared" si="12"/>
        <v>97.910594279556221</v>
      </c>
      <c r="H62" s="633">
        <f t="shared" si="6"/>
        <v>-0.10194553686038432</v>
      </c>
      <c r="I62" s="1726" t="s">
        <v>349</v>
      </c>
      <c r="J62" s="2597" t="str">
        <f t="shared" si="0"/>
        <v>---</v>
      </c>
      <c r="K62" s="2594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80">
        <v>36100</v>
      </c>
      <c r="B63" s="2615">
        <v>98.05368470150799</v>
      </c>
      <c r="C63" s="2604">
        <f t="shared" si="3"/>
        <v>0.16756239691181918</v>
      </c>
      <c r="D63" s="1757">
        <f t="shared" si="15"/>
        <v>-2.1</v>
      </c>
      <c r="E63" s="687">
        <f t="shared" si="10"/>
        <v>97.907001161380393</v>
      </c>
      <c r="F63" s="266">
        <f t="shared" si="6"/>
        <v>0.10637477819621211</v>
      </c>
      <c r="G63" s="611">
        <f t="shared" si="12"/>
        <v>97.876377260572013</v>
      </c>
      <c r="H63" s="633">
        <f t="shared" si="6"/>
        <v>-3.4217018984207925E-2</v>
      </c>
      <c r="I63" s="1726" t="s">
        <v>349</v>
      </c>
      <c r="J63" s="2597" t="str">
        <f t="shared" si="0"/>
        <v>---</v>
      </c>
      <c r="K63" s="2594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81">
        <v>36130</v>
      </c>
      <c r="B64" s="2616">
        <v>98.282740362945589</v>
      </c>
      <c r="C64" s="2605">
        <f t="shared" si="3"/>
        <v>0.2290556614375987</v>
      </c>
      <c r="D64" s="1758">
        <f t="shared" si="15"/>
        <v>-1.4</v>
      </c>
      <c r="E64" s="688">
        <f t="shared" si="10"/>
        <v>98.074182456349902</v>
      </c>
      <c r="F64" s="267">
        <f t="shared" si="6"/>
        <v>0.16718129496950951</v>
      </c>
      <c r="G64" s="612">
        <f t="shared" si="12"/>
        <v>97.909990954042783</v>
      </c>
      <c r="H64" s="634">
        <f t="shared" si="6"/>
        <v>3.361369347076959E-2</v>
      </c>
      <c r="I64" s="1727" t="s">
        <v>344</v>
      </c>
      <c r="J64" s="2598" t="str">
        <f t="shared" si="0"/>
        <v>---</v>
      </c>
      <c r="K64" s="2595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80">
        <v>36161</v>
      </c>
      <c r="B65" s="2615">
        <v>98.501730224820832</v>
      </c>
      <c r="C65" s="2604">
        <f t="shared" si="3"/>
        <v>0.21898986187524372</v>
      </c>
      <c r="D65" s="1757">
        <f t="shared" si="15"/>
        <v>-0.8</v>
      </c>
      <c r="E65" s="687">
        <f t="shared" si="10"/>
        <v>98.279385096424804</v>
      </c>
      <c r="F65" s="266">
        <f t="shared" si="6"/>
        <v>0.20520264007490141</v>
      </c>
      <c r="G65" s="611">
        <f t="shared" si="12"/>
        <v>98.000281168670611</v>
      </c>
      <c r="H65" s="633">
        <f t="shared" si="6"/>
        <v>9.0290214627827936E-2</v>
      </c>
      <c r="I65" s="1726" t="s">
        <v>344</v>
      </c>
      <c r="J65" s="2599" t="str">
        <f t="shared" si="0"/>
        <v>---</v>
      </c>
      <c r="K65" s="2594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80">
        <v>36192</v>
      </c>
      <c r="B66" s="2615">
        <v>98.683445287411089</v>
      </c>
      <c r="C66" s="2604">
        <f t="shared" si="3"/>
        <v>0.18171506259025705</v>
      </c>
      <c r="D66" s="1757">
        <f t="shared" si="15"/>
        <v>-0.3</v>
      </c>
      <c r="E66" s="687">
        <f t="shared" si="10"/>
        <v>98.489305291725827</v>
      </c>
      <c r="F66" s="266">
        <f t="shared" si="6"/>
        <v>0.20992019530102368</v>
      </c>
      <c r="G66" s="611">
        <f t="shared" si="12"/>
        <v>98.131925675176859</v>
      </c>
      <c r="H66" s="633">
        <f t="shared" si="6"/>
        <v>0.13164450650624815</v>
      </c>
      <c r="I66" s="1726" t="s">
        <v>344</v>
      </c>
      <c r="J66" s="2597" t="str">
        <f t="shared" si="0"/>
        <v>---</v>
      </c>
      <c r="K66" s="2594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80">
        <v>36220</v>
      </c>
      <c r="B67" s="2615">
        <v>98.809281971479905</v>
      </c>
      <c r="C67" s="2604">
        <f t="shared" si="3"/>
        <v>0.12583668406881543</v>
      </c>
      <c r="D67" s="1757">
        <f t="shared" si="15"/>
        <v>0.2</v>
      </c>
      <c r="E67" s="687">
        <f t="shared" si="10"/>
        <v>98.664819161237276</v>
      </c>
      <c r="F67" s="266">
        <f t="shared" si="6"/>
        <v>0.17551386951144821</v>
      </c>
      <c r="G67" s="611">
        <f t="shared" si="12"/>
        <v>98.28545733297122</v>
      </c>
      <c r="H67" s="633">
        <f t="shared" si="6"/>
        <v>0.1535316577943604</v>
      </c>
      <c r="I67" s="1726" t="s">
        <v>344</v>
      </c>
      <c r="J67" s="2597" t="str">
        <f t="shared" si="0"/>
        <v>---</v>
      </c>
      <c r="K67" s="2594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80">
        <v>36251</v>
      </c>
      <c r="B68" s="2615">
        <v>98.879428566378351</v>
      </c>
      <c r="C68" s="2604">
        <f t="shared" si="3"/>
        <v>7.0146594898446324E-2</v>
      </c>
      <c r="D68" s="1757">
        <f t="shared" si="15"/>
        <v>0.6</v>
      </c>
      <c r="E68" s="687">
        <f t="shared" si="10"/>
        <v>98.79071860842312</v>
      </c>
      <c r="F68" s="266">
        <f t="shared" si="6"/>
        <v>0.12589944718584434</v>
      </c>
      <c r="G68" s="611">
        <f t="shared" si="12"/>
        <v>98.442347631305694</v>
      </c>
      <c r="H68" s="633">
        <f t="shared" si="6"/>
        <v>0.15689029833447421</v>
      </c>
      <c r="I68" s="1726" t="s">
        <v>344</v>
      </c>
      <c r="J68" s="2597" t="str">
        <f t="shared" si="0"/>
        <v>---</v>
      </c>
      <c r="K68" s="2594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80">
        <v>36281</v>
      </c>
      <c r="B69" s="2615">
        <v>98.927168971236824</v>
      </c>
      <c r="C69" s="2604">
        <f t="shared" si="3"/>
        <v>4.7740404858473084E-2</v>
      </c>
      <c r="D69" s="1757">
        <f t="shared" si="15"/>
        <v>0.9</v>
      </c>
      <c r="E69" s="687">
        <f t="shared" si="10"/>
        <v>98.871959836365022</v>
      </c>
      <c r="F69" s="266">
        <f t="shared" si="6"/>
        <v>8.1241227941902139E-2</v>
      </c>
      <c r="G69" s="611">
        <f t="shared" si="12"/>
        <v>98.59106858368294</v>
      </c>
      <c r="H69" s="633">
        <f t="shared" si="6"/>
        <v>0.14872095237724636</v>
      </c>
      <c r="I69" s="1726" t="s">
        <v>344</v>
      </c>
      <c r="J69" s="2597" t="str">
        <f t="shared" si="0"/>
        <v>---</v>
      </c>
      <c r="K69" s="2594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80">
        <v>36312</v>
      </c>
      <c r="B70" s="2615">
        <v>98.997011574400432</v>
      </c>
      <c r="C70" s="2604">
        <f t="shared" si="3"/>
        <v>6.9842603163607464E-2</v>
      </c>
      <c r="D70" s="1757">
        <f t="shared" si="15"/>
        <v>1.2</v>
      </c>
      <c r="E70" s="687">
        <f t="shared" si="10"/>
        <v>98.934536370671864</v>
      </c>
      <c r="F70" s="266">
        <f t="shared" si="6"/>
        <v>6.2576534306842291E-2</v>
      </c>
      <c r="G70" s="611">
        <f t="shared" si="12"/>
        <v>98.725829565524705</v>
      </c>
      <c r="H70" s="633">
        <f t="shared" si="6"/>
        <v>0.13476098184176521</v>
      </c>
      <c r="I70" s="1726" t="s">
        <v>344</v>
      </c>
      <c r="J70" s="2597" t="str">
        <f t="shared" ref="J70:J133" si="17">IF(K70=1,"山",IF(K70=-1,"谷","---"))</f>
        <v>---</v>
      </c>
      <c r="K70" s="2594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80">
        <v>36342</v>
      </c>
      <c r="B71" s="2615">
        <v>99.08665529756766</v>
      </c>
      <c r="C71" s="2604">
        <f t="shared" ref="C71:C134" si="20">B71-B70</f>
        <v>8.9643723167228018E-2</v>
      </c>
      <c r="D71" s="1757">
        <f t="shared" si="15"/>
        <v>1.4</v>
      </c>
      <c r="E71" s="687">
        <f t="shared" si="10"/>
        <v>99.003611947734967</v>
      </c>
      <c r="F71" s="266">
        <f t="shared" si="6"/>
        <v>6.9075577063102855E-2</v>
      </c>
      <c r="G71" s="611">
        <f t="shared" si="12"/>
        <v>98.840674556185007</v>
      </c>
      <c r="H71" s="633">
        <f t="shared" si="6"/>
        <v>0.11484499066030196</v>
      </c>
      <c r="I71" s="1726" t="s">
        <v>344</v>
      </c>
      <c r="J71" s="2597" t="str">
        <f t="shared" si="17"/>
        <v>---</v>
      </c>
      <c r="K71" s="2594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80">
        <v>36373</v>
      </c>
      <c r="B72" s="2615">
        <v>99.192916799111615</v>
      </c>
      <c r="C72" s="2604">
        <f t="shared" si="20"/>
        <v>0.10626150154395475</v>
      </c>
      <c r="D72" s="1757">
        <f t="shared" si="15"/>
        <v>1.5</v>
      </c>
      <c r="E72" s="687">
        <f t="shared" si="10"/>
        <v>99.092194557026573</v>
      </c>
      <c r="F72" s="266">
        <f t="shared" ref="F72:F135" si="21">E72-E71</f>
        <v>8.8582609291606218E-2</v>
      </c>
      <c r="G72" s="611">
        <f t="shared" si="12"/>
        <v>98.939415495369403</v>
      </c>
      <c r="H72" s="633">
        <f t="shared" ref="H72:H135" si="22">G72-G71</f>
        <v>9.8740939184395415E-2</v>
      </c>
      <c r="I72" s="1726" t="s">
        <v>344</v>
      </c>
      <c r="J72" s="2597" t="str">
        <f t="shared" si="17"/>
        <v>---</v>
      </c>
      <c r="K72" s="2594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80">
        <v>36404</v>
      </c>
      <c r="B73" s="2615">
        <v>99.299465304643235</v>
      </c>
      <c r="C73" s="2604">
        <f t="shared" si="20"/>
        <v>0.10654850553162021</v>
      </c>
      <c r="D73" s="1757">
        <f t="shared" si="15"/>
        <v>1.6</v>
      </c>
      <c r="E73" s="687">
        <f t="shared" si="10"/>
        <v>99.193012467107494</v>
      </c>
      <c r="F73" s="266">
        <f t="shared" si="21"/>
        <v>0.10081791008092011</v>
      </c>
      <c r="G73" s="611">
        <f t="shared" si="12"/>
        <v>99.027418354973989</v>
      </c>
      <c r="H73" s="633">
        <f t="shared" si="22"/>
        <v>8.8002859604586092E-2</v>
      </c>
      <c r="I73" s="1726" t="s">
        <v>344</v>
      </c>
      <c r="J73" s="2597" t="str">
        <f t="shared" si="17"/>
        <v>---</v>
      </c>
      <c r="K73" s="2594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80">
        <v>36434</v>
      </c>
      <c r="B74" s="2615">
        <v>99.379620612136463</v>
      </c>
      <c r="C74" s="2604">
        <f t="shared" si="20"/>
        <v>8.0155307493228634E-2</v>
      </c>
      <c r="D74" s="1757">
        <f t="shared" si="15"/>
        <v>1.5</v>
      </c>
      <c r="E74" s="687">
        <f t="shared" si="10"/>
        <v>99.290667571963766</v>
      </c>
      <c r="F74" s="266">
        <f t="shared" si="21"/>
        <v>9.7655104856272601E-2</v>
      </c>
      <c r="G74" s="611">
        <f t="shared" si="12"/>
        <v>99.108895303639216</v>
      </c>
      <c r="H74" s="633">
        <f t="shared" si="22"/>
        <v>8.1476948665226701E-2</v>
      </c>
      <c r="I74" s="1726" t="s">
        <v>344</v>
      </c>
      <c r="J74" s="2597" t="str">
        <f t="shared" si="17"/>
        <v>---</v>
      </c>
      <c r="K74" s="2594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80">
        <v>36465</v>
      </c>
      <c r="B75" s="2615">
        <v>99.467891385086816</v>
      </c>
      <c r="C75" s="2604">
        <f t="shared" si="20"/>
        <v>8.8270772950352239E-2</v>
      </c>
      <c r="D75" s="1757">
        <f t="shared" si="15"/>
        <v>1.4</v>
      </c>
      <c r="E75" s="687">
        <f t="shared" si="10"/>
        <v>99.382325767288833</v>
      </c>
      <c r="F75" s="266">
        <f t="shared" si="21"/>
        <v>9.1658195325067027E-2</v>
      </c>
      <c r="G75" s="611">
        <f t="shared" si="12"/>
        <v>99.192961420597584</v>
      </c>
      <c r="H75" s="633">
        <f t="shared" si="22"/>
        <v>8.4066116958368298E-2</v>
      </c>
      <c r="I75" s="1726" t="s">
        <v>344</v>
      </c>
      <c r="J75" s="2597" t="str">
        <f t="shared" si="17"/>
        <v>---</v>
      </c>
      <c r="K75" s="2594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81">
        <v>36495</v>
      </c>
      <c r="B76" s="2616">
        <v>99.565273269965488</v>
      </c>
      <c r="C76" s="2605">
        <f t="shared" si="20"/>
        <v>9.7381884878672054E-2</v>
      </c>
      <c r="D76" s="1758">
        <f t="shared" si="15"/>
        <v>1.3</v>
      </c>
      <c r="E76" s="688">
        <f t="shared" ref="E76:E139" si="24">SUM(B74:B76)/3</f>
        <v>99.470928422396256</v>
      </c>
      <c r="F76" s="267">
        <f t="shared" si="21"/>
        <v>8.8602655107422379E-2</v>
      </c>
      <c r="G76" s="612">
        <f t="shared" si="12"/>
        <v>99.284119177558821</v>
      </c>
      <c r="H76" s="634">
        <f t="shared" si="22"/>
        <v>9.1157756961237624E-2</v>
      </c>
      <c r="I76" s="1727" t="s">
        <v>344</v>
      </c>
      <c r="J76" s="2598" t="str">
        <f t="shared" si="17"/>
        <v>---</v>
      </c>
      <c r="K76" s="2595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80">
        <v>36526</v>
      </c>
      <c r="B77" s="2615">
        <v>99.703584544858131</v>
      </c>
      <c r="C77" s="2604">
        <f t="shared" si="20"/>
        <v>0.13831127489264361</v>
      </c>
      <c r="D77" s="1757">
        <f t="shared" si="15"/>
        <v>1.2</v>
      </c>
      <c r="E77" s="687">
        <f t="shared" si="24"/>
        <v>99.57891639997014</v>
      </c>
      <c r="F77" s="266">
        <f t="shared" si="21"/>
        <v>0.10798797757388456</v>
      </c>
      <c r="G77" s="611">
        <f t="shared" si="12"/>
        <v>99.385058173338493</v>
      </c>
      <c r="H77" s="633">
        <f t="shared" si="22"/>
        <v>0.10093899577967136</v>
      </c>
      <c r="I77" s="1726" t="s">
        <v>344</v>
      </c>
      <c r="J77" s="2599" t="str">
        <f t="shared" si="17"/>
        <v>---</v>
      </c>
      <c r="K77" s="2594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80">
        <v>36557</v>
      </c>
      <c r="B78" s="2615">
        <v>99.859508958571965</v>
      </c>
      <c r="C78" s="2604">
        <f t="shared" si="20"/>
        <v>0.15592441371383359</v>
      </c>
      <c r="D78" s="1757">
        <f t="shared" si="15"/>
        <v>1.2</v>
      </c>
      <c r="E78" s="687">
        <f t="shared" si="24"/>
        <v>99.709455591131857</v>
      </c>
      <c r="F78" s="266">
        <f t="shared" si="21"/>
        <v>0.13053919116171642</v>
      </c>
      <c r="G78" s="611">
        <f t="shared" si="12"/>
        <v>99.495465839196257</v>
      </c>
      <c r="H78" s="633">
        <f t="shared" si="22"/>
        <v>0.11040766585776396</v>
      </c>
      <c r="I78" s="1726" t="s">
        <v>344</v>
      </c>
      <c r="J78" s="2597" t="str">
        <f t="shared" si="17"/>
        <v>---</v>
      </c>
      <c r="K78" s="2594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80">
        <v>36586</v>
      </c>
      <c r="B79" s="2615">
        <v>100.0293152352093</v>
      </c>
      <c r="C79" s="2604">
        <f t="shared" si="20"/>
        <v>0.16980627663733117</v>
      </c>
      <c r="D79" s="1757">
        <f t="shared" si="15"/>
        <v>1.2</v>
      </c>
      <c r="E79" s="687">
        <f t="shared" si="24"/>
        <v>99.864136246213135</v>
      </c>
      <c r="F79" s="266">
        <f t="shared" si="21"/>
        <v>0.15468065508127893</v>
      </c>
      <c r="G79" s="611">
        <f t="shared" si="12"/>
        <v>99.614951330067342</v>
      </c>
      <c r="H79" s="633">
        <f t="shared" si="22"/>
        <v>0.11948549087108518</v>
      </c>
      <c r="I79" s="1726" t="s">
        <v>344</v>
      </c>
      <c r="J79" s="2597" t="str">
        <f t="shared" si="17"/>
        <v>---</v>
      </c>
      <c r="K79" s="2594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80">
        <v>36617</v>
      </c>
      <c r="B80" s="2615">
        <v>100.21015570592745</v>
      </c>
      <c r="C80" s="2604">
        <f t="shared" si="20"/>
        <v>0.18084047071815235</v>
      </c>
      <c r="D80" s="1757">
        <f t="shared" si="15"/>
        <v>1.3</v>
      </c>
      <c r="E80" s="687">
        <f t="shared" si="24"/>
        <v>100.0329932999029</v>
      </c>
      <c r="F80" s="266">
        <f t="shared" si="21"/>
        <v>0.16885705368976289</v>
      </c>
      <c r="G80" s="611">
        <f t="shared" ref="G80:G143" si="26">SUM(B74:B80)/7</f>
        <v>99.745049958822236</v>
      </c>
      <c r="H80" s="633">
        <f t="shared" si="22"/>
        <v>0.13009862875489375</v>
      </c>
      <c r="I80" s="1726" t="s">
        <v>344</v>
      </c>
      <c r="J80" s="2597" t="str">
        <f t="shared" si="17"/>
        <v>---</v>
      </c>
      <c r="K80" s="2594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80">
        <v>36647</v>
      </c>
      <c r="B81" s="2615">
        <v>100.35158698148469</v>
      </c>
      <c r="C81" s="2604">
        <f t="shared" si="20"/>
        <v>0.14143127555723822</v>
      </c>
      <c r="D81" s="1757">
        <f t="shared" si="15"/>
        <v>1.4</v>
      </c>
      <c r="E81" s="687">
        <f t="shared" si="24"/>
        <v>100.19701930754047</v>
      </c>
      <c r="F81" s="266">
        <f t="shared" si="21"/>
        <v>0.16402600763757391</v>
      </c>
      <c r="G81" s="611">
        <f t="shared" si="26"/>
        <v>99.883902297300551</v>
      </c>
      <c r="H81" s="633">
        <f t="shared" si="22"/>
        <v>0.13885233847831557</v>
      </c>
      <c r="I81" s="1726" t="s">
        <v>344</v>
      </c>
      <c r="J81" s="2597" t="str">
        <f t="shared" si="17"/>
        <v>---</v>
      </c>
      <c r="K81" s="2594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80">
        <v>36678</v>
      </c>
      <c r="B82" s="2615">
        <v>100.4399445954835</v>
      </c>
      <c r="C82" s="2604">
        <f t="shared" si="20"/>
        <v>8.835761399880937E-2</v>
      </c>
      <c r="D82" s="1757">
        <f t="shared" ref="D82:D145" si="29">ROUND((B82-B70)/B70*100,1)</f>
        <v>1.5</v>
      </c>
      <c r="E82" s="687">
        <f t="shared" si="24"/>
        <v>100.33389576096522</v>
      </c>
      <c r="F82" s="266">
        <f t="shared" si="21"/>
        <v>0.13687645342474752</v>
      </c>
      <c r="G82" s="611">
        <f t="shared" si="26"/>
        <v>100.02276704164294</v>
      </c>
      <c r="H82" s="633">
        <f t="shared" si="22"/>
        <v>0.13886474434238494</v>
      </c>
      <c r="I82" s="1726" t="s">
        <v>344</v>
      </c>
      <c r="J82" s="2597" t="str">
        <f t="shared" si="17"/>
        <v>---</v>
      </c>
      <c r="K82" s="2594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84">
        <v>36708</v>
      </c>
      <c r="B83" s="2615">
        <v>100.48743246827901</v>
      </c>
      <c r="C83" s="2604">
        <f t="shared" si="20"/>
        <v>4.7487872795514363E-2</v>
      </c>
      <c r="D83" s="1760">
        <f t="shared" si="29"/>
        <v>1.4</v>
      </c>
      <c r="E83" s="1191">
        <f t="shared" si="24"/>
        <v>100.42632134841573</v>
      </c>
      <c r="F83" s="1193">
        <f t="shared" si="21"/>
        <v>9.2425587450506441E-2</v>
      </c>
      <c r="G83" s="652">
        <f t="shared" si="26"/>
        <v>100.15450406997344</v>
      </c>
      <c r="H83" s="653">
        <f t="shared" si="22"/>
        <v>0.13173702833050527</v>
      </c>
      <c r="I83" s="1730" t="s">
        <v>344</v>
      </c>
      <c r="J83" s="2597" t="str">
        <f t="shared" si="17"/>
        <v>山</v>
      </c>
      <c r="K83" s="2594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83">
        <v>36739</v>
      </c>
      <c r="B84" s="2615">
        <v>100.47433729008796</v>
      </c>
      <c r="C84" s="593">
        <f t="shared" si="20"/>
        <v>-1.3095178191051104E-2</v>
      </c>
      <c r="D84" s="1759">
        <f t="shared" si="29"/>
        <v>1.3</v>
      </c>
      <c r="E84" s="683">
        <f t="shared" si="24"/>
        <v>100.46723811795016</v>
      </c>
      <c r="F84" s="693">
        <f t="shared" si="21"/>
        <v>4.0916769534433683E-2</v>
      </c>
      <c r="G84" s="393">
        <f t="shared" si="26"/>
        <v>100.26461160500627</v>
      </c>
      <c r="H84" s="295">
        <f t="shared" si="22"/>
        <v>0.11010753503282444</v>
      </c>
      <c r="I84" s="1729" t="s">
        <v>344</v>
      </c>
      <c r="J84" s="2600" t="str">
        <f t="shared" si="17"/>
        <v>---</v>
      </c>
      <c r="K84" s="2594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80">
        <v>36770</v>
      </c>
      <c r="B85" s="2615">
        <v>100.42300175976708</v>
      </c>
      <c r="C85" s="2604">
        <f t="shared" si="20"/>
        <v>-5.1335530320884004E-2</v>
      </c>
      <c r="D85" s="1757">
        <f t="shared" si="29"/>
        <v>1.1000000000000001</v>
      </c>
      <c r="E85" s="687">
        <f t="shared" si="24"/>
        <v>100.46159050604469</v>
      </c>
      <c r="F85" s="266">
        <f t="shared" si="21"/>
        <v>-5.6476119054735818E-3</v>
      </c>
      <c r="G85" s="611">
        <f t="shared" si="26"/>
        <v>100.34511057660556</v>
      </c>
      <c r="H85" s="633">
        <f t="shared" si="22"/>
        <v>8.049897159929742E-2</v>
      </c>
      <c r="I85" s="1726" t="s">
        <v>344</v>
      </c>
      <c r="J85" s="2597" t="str">
        <f t="shared" si="17"/>
        <v>---</v>
      </c>
      <c r="K85" s="2594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80">
        <v>36800</v>
      </c>
      <c r="B86" s="2615">
        <v>100.35817849686767</v>
      </c>
      <c r="C86" s="2604">
        <f t="shared" si="20"/>
        <v>-6.4823262899409428E-2</v>
      </c>
      <c r="D86" s="1757">
        <f t="shared" si="29"/>
        <v>1</v>
      </c>
      <c r="E86" s="687">
        <f t="shared" si="24"/>
        <v>100.41850584890756</v>
      </c>
      <c r="F86" s="266">
        <f t="shared" si="21"/>
        <v>-4.3084657137129057E-2</v>
      </c>
      <c r="G86" s="611">
        <f t="shared" si="26"/>
        <v>100.39209104255677</v>
      </c>
      <c r="H86" s="633">
        <f t="shared" si="22"/>
        <v>4.6980465951207862E-2</v>
      </c>
      <c r="I86" s="1726" t="s">
        <v>350</v>
      </c>
      <c r="J86" s="2597" t="str">
        <f t="shared" si="17"/>
        <v>---</v>
      </c>
      <c r="K86" s="2594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80">
        <v>36831</v>
      </c>
      <c r="B87" s="2615">
        <v>100.27367578907366</v>
      </c>
      <c r="C87" s="2604">
        <f t="shared" si="20"/>
        <v>-8.4502707794001708E-2</v>
      </c>
      <c r="D87" s="1757">
        <f t="shared" si="29"/>
        <v>0.8</v>
      </c>
      <c r="E87" s="687">
        <f t="shared" si="24"/>
        <v>100.35161868190279</v>
      </c>
      <c r="F87" s="266">
        <f t="shared" si="21"/>
        <v>-6.6887167004765047E-2</v>
      </c>
      <c r="G87" s="611">
        <f t="shared" si="26"/>
        <v>100.40116534014908</v>
      </c>
      <c r="H87" s="633">
        <f t="shared" si="22"/>
        <v>9.0742975923063796E-3</v>
      </c>
      <c r="I87" s="1726" t="s">
        <v>350</v>
      </c>
      <c r="J87" s="2597" t="str">
        <f t="shared" si="17"/>
        <v>---</v>
      </c>
      <c r="K87" s="2594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81">
        <v>36861</v>
      </c>
      <c r="B88" s="2616">
        <v>100.17146858068665</v>
      </c>
      <c r="C88" s="2605">
        <f t="shared" si="20"/>
        <v>-0.10220720838701425</v>
      </c>
      <c r="D88" s="1758">
        <f t="shared" si="29"/>
        <v>0.6</v>
      </c>
      <c r="E88" s="688">
        <f t="shared" si="24"/>
        <v>100.267774288876</v>
      </c>
      <c r="F88" s="267">
        <f t="shared" si="21"/>
        <v>-8.3844393026794251E-2</v>
      </c>
      <c r="G88" s="612">
        <f t="shared" si="26"/>
        <v>100.37543414003508</v>
      </c>
      <c r="H88" s="634">
        <f t="shared" si="22"/>
        <v>-2.5731200113995101E-2</v>
      </c>
      <c r="I88" s="1727" t="s">
        <v>346</v>
      </c>
      <c r="J88" s="2598" t="str">
        <f t="shared" si="17"/>
        <v>---</v>
      </c>
      <c r="K88" s="2595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80">
        <v>36892</v>
      </c>
      <c r="B89" s="2615">
        <v>100.01353921804068</v>
      </c>
      <c r="C89" s="2604">
        <f t="shared" si="20"/>
        <v>-0.15792936264597301</v>
      </c>
      <c r="D89" s="1757">
        <f t="shared" si="29"/>
        <v>0.3</v>
      </c>
      <c r="E89" s="687">
        <f t="shared" si="24"/>
        <v>100.15289452926702</v>
      </c>
      <c r="F89" s="266">
        <f t="shared" si="21"/>
        <v>-0.11487975960898211</v>
      </c>
      <c r="G89" s="611">
        <f t="shared" si="26"/>
        <v>100.31451908611469</v>
      </c>
      <c r="H89" s="633">
        <f t="shared" si="22"/>
        <v>-6.0915053920396645E-2</v>
      </c>
      <c r="I89" s="1726" t="s">
        <v>346</v>
      </c>
      <c r="J89" s="2599" t="str">
        <f t="shared" si="17"/>
        <v>---</v>
      </c>
      <c r="K89" s="2594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80">
        <v>36923</v>
      </c>
      <c r="B90" s="2615">
        <v>99.815270690565441</v>
      </c>
      <c r="C90" s="2604">
        <f t="shared" si="20"/>
        <v>-0.1982685274752356</v>
      </c>
      <c r="D90" s="1757">
        <f t="shared" si="29"/>
        <v>0</v>
      </c>
      <c r="E90" s="687">
        <f t="shared" si="24"/>
        <v>100.00009282976426</v>
      </c>
      <c r="F90" s="266">
        <f t="shared" si="21"/>
        <v>-0.1528016995027599</v>
      </c>
      <c r="G90" s="611">
        <f t="shared" si="26"/>
        <v>100.21849597501273</v>
      </c>
      <c r="H90" s="633">
        <f t="shared" si="22"/>
        <v>-9.6023111101956715E-2</v>
      </c>
      <c r="I90" s="1726" t="s">
        <v>346</v>
      </c>
      <c r="J90" s="2597" t="str">
        <f t="shared" si="17"/>
        <v>---</v>
      </c>
      <c r="K90" s="2594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80">
        <v>36951</v>
      </c>
      <c r="B91" s="2615">
        <v>99.599737025033093</v>
      </c>
      <c r="C91" s="2604">
        <f t="shared" si="20"/>
        <v>-0.2155336655323481</v>
      </c>
      <c r="D91" s="1757">
        <f t="shared" si="29"/>
        <v>-0.4</v>
      </c>
      <c r="E91" s="687">
        <f t="shared" si="24"/>
        <v>99.809515644546408</v>
      </c>
      <c r="F91" s="266">
        <f t="shared" si="21"/>
        <v>-0.1905771852178475</v>
      </c>
      <c r="G91" s="611">
        <f t="shared" si="26"/>
        <v>100.09355308000488</v>
      </c>
      <c r="H91" s="633">
        <f t="shared" si="22"/>
        <v>-0.12494289500784816</v>
      </c>
      <c r="I91" s="1726" t="s">
        <v>346</v>
      </c>
      <c r="J91" s="2597" t="str">
        <f t="shared" si="17"/>
        <v>---</v>
      </c>
      <c r="K91" s="2594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80">
        <v>36982</v>
      </c>
      <c r="B92" s="2615">
        <v>99.409610568051832</v>
      </c>
      <c r="C92" s="2604">
        <f t="shared" si="20"/>
        <v>-0.19012645698126107</v>
      </c>
      <c r="D92" s="1757">
        <f t="shared" si="29"/>
        <v>-0.8</v>
      </c>
      <c r="E92" s="687">
        <f t="shared" si="24"/>
        <v>99.608206094550113</v>
      </c>
      <c r="F92" s="266">
        <f t="shared" si="21"/>
        <v>-0.2013095499962958</v>
      </c>
      <c r="G92" s="611">
        <f t="shared" si="26"/>
        <v>99.948782909759856</v>
      </c>
      <c r="H92" s="633">
        <f t="shared" si="22"/>
        <v>-0.14477017024502459</v>
      </c>
      <c r="I92" s="1726" t="s">
        <v>346</v>
      </c>
      <c r="J92" s="2597" t="str">
        <f t="shared" si="17"/>
        <v>---</v>
      </c>
      <c r="K92" s="2594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80">
        <v>37012</v>
      </c>
      <c r="B93" s="2615">
        <v>99.234524121464929</v>
      </c>
      <c r="C93" s="2604">
        <f t="shared" si="20"/>
        <v>-0.17508644658690287</v>
      </c>
      <c r="D93" s="1757">
        <f t="shared" si="29"/>
        <v>-1.1000000000000001</v>
      </c>
      <c r="E93" s="687">
        <f t="shared" si="24"/>
        <v>99.414623904849961</v>
      </c>
      <c r="F93" s="266">
        <f t="shared" si="21"/>
        <v>-0.19358218970015173</v>
      </c>
      <c r="G93" s="611">
        <f t="shared" si="26"/>
        <v>99.788260856130904</v>
      </c>
      <c r="H93" s="633">
        <f t="shared" si="22"/>
        <v>-0.16052205362895222</v>
      </c>
      <c r="I93" s="1726" t="s">
        <v>346</v>
      </c>
      <c r="J93" s="2597" t="str">
        <f t="shared" si="17"/>
        <v>---</v>
      </c>
      <c r="K93" s="2594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80">
        <v>37043</v>
      </c>
      <c r="B94" s="2615">
        <v>99.045154004681734</v>
      </c>
      <c r="C94" s="2604">
        <f t="shared" si="20"/>
        <v>-0.18937011678319493</v>
      </c>
      <c r="D94" s="1757">
        <f t="shared" si="29"/>
        <v>-1.4</v>
      </c>
      <c r="E94" s="687">
        <f t="shared" si="24"/>
        <v>99.229762898066156</v>
      </c>
      <c r="F94" s="266">
        <f t="shared" si="21"/>
        <v>-0.18486100678380524</v>
      </c>
      <c r="G94" s="611">
        <f t="shared" si="26"/>
        <v>99.612757744074912</v>
      </c>
      <c r="H94" s="633">
        <f t="shared" si="22"/>
        <v>-0.17550311205599201</v>
      </c>
      <c r="I94" s="1726" t="s">
        <v>346</v>
      </c>
      <c r="J94" s="2597" t="str">
        <f t="shared" si="17"/>
        <v>---</v>
      </c>
      <c r="K94" s="2594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80">
        <v>37073</v>
      </c>
      <c r="B95" s="2615">
        <v>98.813380669093561</v>
      </c>
      <c r="C95" s="2604">
        <f t="shared" si="20"/>
        <v>-0.23177333558817281</v>
      </c>
      <c r="D95" s="1757">
        <f t="shared" si="29"/>
        <v>-1.7</v>
      </c>
      <c r="E95" s="687">
        <f t="shared" si="24"/>
        <v>99.031019598413423</v>
      </c>
      <c r="F95" s="266">
        <f t="shared" si="21"/>
        <v>-0.19874329965273319</v>
      </c>
      <c r="G95" s="611">
        <f t="shared" si="26"/>
        <v>99.41874518527591</v>
      </c>
      <c r="H95" s="633">
        <f t="shared" si="22"/>
        <v>-0.19401255879900248</v>
      </c>
      <c r="I95" s="1726" t="s">
        <v>346</v>
      </c>
      <c r="J95" s="2597" t="str">
        <f t="shared" si="17"/>
        <v>---</v>
      </c>
      <c r="K95" s="2594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80">
        <v>37104</v>
      </c>
      <c r="B96" s="2615">
        <v>98.548070989583138</v>
      </c>
      <c r="C96" s="2604">
        <f t="shared" si="20"/>
        <v>-0.26530967951042328</v>
      </c>
      <c r="D96" s="1757">
        <f t="shared" si="29"/>
        <v>-1.9</v>
      </c>
      <c r="E96" s="687">
        <f t="shared" si="24"/>
        <v>98.802201887786154</v>
      </c>
      <c r="F96" s="266">
        <f t="shared" si="21"/>
        <v>-0.22881771062726841</v>
      </c>
      <c r="G96" s="611">
        <f t="shared" si="26"/>
        <v>99.209392581210537</v>
      </c>
      <c r="H96" s="633">
        <f t="shared" si="22"/>
        <v>-0.20935260406537282</v>
      </c>
      <c r="I96" s="1726" t="s">
        <v>346</v>
      </c>
      <c r="J96" s="2597" t="str">
        <f t="shared" si="17"/>
        <v>---</v>
      </c>
      <c r="K96" s="2594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80">
        <v>37135</v>
      </c>
      <c r="B97" s="2615">
        <v>98.335175620303701</v>
      </c>
      <c r="C97" s="2604">
        <f t="shared" si="20"/>
        <v>-0.21289536927943686</v>
      </c>
      <c r="D97" s="1757">
        <f t="shared" si="29"/>
        <v>-2.1</v>
      </c>
      <c r="E97" s="687">
        <f t="shared" si="24"/>
        <v>98.565542426326786</v>
      </c>
      <c r="F97" s="266">
        <f t="shared" si="21"/>
        <v>-0.236659461459368</v>
      </c>
      <c r="G97" s="611">
        <f t="shared" si="26"/>
        <v>98.997950428316017</v>
      </c>
      <c r="H97" s="633">
        <f t="shared" si="22"/>
        <v>-0.21144215289452006</v>
      </c>
      <c r="I97" s="1726" t="s">
        <v>346</v>
      </c>
      <c r="J97" s="2597" t="str">
        <f t="shared" si="17"/>
        <v>---</v>
      </c>
      <c r="K97" s="2594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80">
        <v>37165</v>
      </c>
      <c r="B98" s="2615">
        <v>98.184724994222194</v>
      </c>
      <c r="C98" s="2604">
        <f t="shared" si="20"/>
        <v>-0.15045062608150772</v>
      </c>
      <c r="D98" s="1757">
        <f t="shared" si="29"/>
        <v>-2.2000000000000002</v>
      </c>
      <c r="E98" s="687">
        <f t="shared" si="24"/>
        <v>98.355990534703025</v>
      </c>
      <c r="F98" s="266">
        <f t="shared" si="21"/>
        <v>-0.20955189162376087</v>
      </c>
      <c r="G98" s="611">
        <f t="shared" si="26"/>
        <v>98.79580585248587</v>
      </c>
      <c r="H98" s="633">
        <f t="shared" si="22"/>
        <v>-0.20214457583014678</v>
      </c>
      <c r="I98" s="1726" t="s">
        <v>346</v>
      </c>
      <c r="J98" s="2597" t="str">
        <f t="shared" si="17"/>
        <v>---</v>
      </c>
      <c r="K98" s="2594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84">
        <v>37196</v>
      </c>
      <c r="B99" s="2615">
        <v>98.136532453518285</v>
      </c>
      <c r="C99" s="2604">
        <f t="shared" si="20"/>
        <v>-4.8192540703908548E-2</v>
      </c>
      <c r="D99" s="1760">
        <f t="shared" si="29"/>
        <v>-2.1</v>
      </c>
      <c r="E99" s="1191">
        <f t="shared" si="24"/>
        <v>98.218811022681393</v>
      </c>
      <c r="F99" s="1193">
        <f t="shared" si="21"/>
        <v>-0.13717951202163192</v>
      </c>
      <c r="G99" s="652">
        <f t="shared" si="26"/>
        <v>98.613937550409659</v>
      </c>
      <c r="H99" s="653">
        <f t="shared" si="22"/>
        <v>-0.18186830207621085</v>
      </c>
      <c r="I99" s="1730" t="s">
        <v>346</v>
      </c>
      <c r="J99" s="2597" t="str">
        <f t="shared" si="17"/>
        <v>谷</v>
      </c>
      <c r="K99" s="2594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85">
        <v>37226</v>
      </c>
      <c r="B100" s="2616">
        <v>98.155621265528623</v>
      </c>
      <c r="C100" s="2607">
        <f t="shared" si="20"/>
        <v>1.9088812010338074E-2</v>
      </c>
      <c r="D100" s="1761">
        <f t="shared" si="29"/>
        <v>-2</v>
      </c>
      <c r="E100" s="684">
        <f t="shared" si="24"/>
        <v>98.15895957108971</v>
      </c>
      <c r="F100" s="694">
        <f t="shared" si="21"/>
        <v>-5.9851451591683258E-2</v>
      </c>
      <c r="G100" s="395">
        <f t="shared" si="26"/>
        <v>98.459808570990162</v>
      </c>
      <c r="H100" s="298">
        <f t="shared" si="22"/>
        <v>-0.15412897941949666</v>
      </c>
      <c r="I100" s="1731" t="s">
        <v>346</v>
      </c>
      <c r="J100" s="2601" t="str">
        <f t="shared" si="17"/>
        <v>---</v>
      </c>
      <c r="K100" s="2595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80">
        <v>37257</v>
      </c>
      <c r="B101" s="2615">
        <v>98.214192810767756</v>
      </c>
      <c r="C101" s="2604">
        <f t="shared" si="20"/>
        <v>5.8571545239132661E-2</v>
      </c>
      <c r="D101" s="1757">
        <f t="shared" si="29"/>
        <v>-1.8</v>
      </c>
      <c r="E101" s="687">
        <f t="shared" si="24"/>
        <v>98.168782176604893</v>
      </c>
      <c r="F101" s="266">
        <f t="shared" si="21"/>
        <v>9.8226055151826586E-3</v>
      </c>
      <c r="G101" s="611">
        <f t="shared" si="26"/>
        <v>98.341099829002445</v>
      </c>
      <c r="H101" s="633">
        <f t="shared" si="22"/>
        <v>-0.1187087419877173</v>
      </c>
      <c r="I101" s="1726" t="s">
        <v>349</v>
      </c>
      <c r="J101" s="2599" t="str">
        <f t="shared" si="17"/>
        <v>---</v>
      </c>
      <c r="K101" s="2594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80">
        <v>37288</v>
      </c>
      <c r="B102" s="2615">
        <v>98.305618487689614</v>
      </c>
      <c r="C102" s="2604">
        <f t="shared" si="20"/>
        <v>9.1425676921858212E-2</v>
      </c>
      <c r="D102" s="1757">
        <f t="shared" si="29"/>
        <v>-1.5</v>
      </c>
      <c r="E102" s="687">
        <f t="shared" si="24"/>
        <v>98.22514418799534</v>
      </c>
      <c r="F102" s="266">
        <f t="shared" si="21"/>
        <v>5.6362011390447719E-2</v>
      </c>
      <c r="G102" s="611">
        <f t="shared" si="26"/>
        <v>98.268562374516179</v>
      </c>
      <c r="H102" s="633">
        <f t="shared" si="22"/>
        <v>-7.2537454486266029E-2</v>
      </c>
      <c r="I102" s="1726" t="s">
        <v>349</v>
      </c>
      <c r="J102" s="2597" t="str">
        <f t="shared" si="17"/>
        <v>---</v>
      </c>
      <c r="K102" s="2594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80">
        <v>37316</v>
      </c>
      <c r="B103" s="2615">
        <v>98.434826784108537</v>
      </c>
      <c r="C103" s="2604">
        <f t="shared" si="20"/>
        <v>0.1292082964189234</v>
      </c>
      <c r="D103" s="1757">
        <f t="shared" si="29"/>
        <v>-1.2</v>
      </c>
      <c r="E103" s="687">
        <f t="shared" si="24"/>
        <v>98.318212694188631</v>
      </c>
      <c r="F103" s="266">
        <f t="shared" si="21"/>
        <v>9.3068506193290546E-2</v>
      </c>
      <c r="G103" s="611">
        <f t="shared" si="26"/>
        <v>98.252384630876946</v>
      </c>
      <c r="H103" s="633">
        <f t="shared" si="22"/>
        <v>-1.6177743639232744E-2</v>
      </c>
      <c r="I103" s="1726" t="s">
        <v>344</v>
      </c>
      <c r="J103" s="2597" t="str">
        <f t="shared" si="17"/>
        <v>---</v>
      </c>
      <c r="K103" s="2594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80">
        <v>37347</v>
      </c>
      <c r="B104" s="2615">
        <v>98.595462293302717</v>
      </c>
      <c r="C104" s="2604">
        <f t="shared" si="20"/>
        <v>0.16063550919417935</v>
      </c>
      <c r="D104" s="1757">
        <f t="shared" si="29"/>
        <v>-0.8</v>
      </c>
      <c r="E104" s="687">
        <f t="shared" si="24"/>
        <v>98.445302521700285</v>
      </c>
      <c r="F104" s="266">
        <f t="shared" si="21"/>
        <v>0.12708982751165365</v>
      </c>
      <c r="G104" s="611">
        <f t="shared" si="26"/>
        <v>98.289568441305391</v>
      </c>
      <c r="H104" s="633">
        <f t="shared" si="22"/>
        <v>3.7183810428444986E-2</v>
      </c>
      <c r="I104" s="1726" t="s">
        <v>344</v>
      </c>
      <c r="J104" s="2597" t="str">
        <f t="shared" si="17"/>
        <v>---</v>
      </c>
      <c r="K104" s="2594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80">
        <v>37377</v>
      </c>
      <c r="B105" s="2615">
        <v>98.760493005108515</v>
      </c>
      <c r="C105" s="2604">
        <f t="shared" si="20"/>
        <v>0.16503071180579809</v>
      </c>
      <c r="D105" s="1757">
        <f t="shared" si="29"/>
        <v>-0.5</v>
      </c>
      <c r="E105" s="687">
        <f t="shared" si="24"/>
        <v>98.596927360839913</v>
      </c>
      <c r="F105" s="266">
        <f t="shared" si="21"/>
        <v>0.15162483913962888</v>
      </c>
      <c r="G105" s="611">
        <f t="shared" si="26"/>
        <v>98.371821014289154</v>
      </c>
      <c r="H105" s="633">
        <f t="shared" si="22"/>
        <v>8.2252572983762207E-2</v>
      </c>
      <c r="I105" s="1726" t="s">
        <v>344</v>
      </c>
      <c r="J105" s="2597" t="str">
        <f t="shared" si="17"/>
        <v>---</v>
      </c>
      <c r="K105" s="2594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80">
        <v>37408</v>
      </c>
      <c r="B106" s="2615">
        <v>98.927933363962879</v>
      </c>
      <c r="C106" s="2604">
        <f t="shared" si="20"/>
        <v>0.16744035885436404</v>
      </c>
      <c r="D106" s="1757">
        <f t="shared" si="29"/>
        <v>-0.1</v>
      </c>
      <c r="E106" s="687">
        <f t="shared" si="24"/>
        <v>98.76129622079138</v>
      </c>
      <c r="F106" s="266">
        <f t="shared" si="21"/>
        <v>0.16436885995146611</v>
      </c>
      <c r="G106" s="611">
        <f t="shared" si="26"/>
        <v>98.48487828720981</v>
      </c>
      <c r="H106" s="633">
        <f t="shared" si="22"/>
        <v>0.11305727292065626</v>
      </c>
      <c r="I106" s="1726" t="s">
        <v>344</v>
      </c>
      <c r="J106" s="2597" t="str">
        <f t="shared" si="17"/>
        <v>---</v>
      </c>
      <c r="K106" s="2594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80">
        <v>37438</v>
      </c>
      <c r="B107" s="2615">
        <v>99.100762550752108</v>
      </c>
      <c r="C107" s="2604">
        <f t="shared" si="20"/>
        <v>0.17282918678922954</v>
      </c>
      <c r="D107" s="1757">
        <f t="shared" si="29"/>
        <v>0.3</v>
      </c>
      <c r="E107" s="687">
        <f t="shared" si="24"/>
        <v>98.929729639941172</v>
      </c>
      <c r="F107" s="266">
        <f t="shared" si="21"/>
        <v>0.16843341914979248</v>
      </c>
      <c r="G107" s="611">
        <f t="shared" si="26"/>
        <v>98.619898470813169</v>
      </c>
      <c r="H107" s="633">
        <f t="shared" si="22"/>
        <v>0.1350201836033591</v>
      </c>
      <c r="I107" s="1726" t="s">
        <v>344</v>
      </c>
      <c r="J107" s="2597" t="str">
        <f t="shared" si="17"/>
        <v>---</v>
      </c>
      <c r="K107" s="2594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80">
        <v>37469</v>
      </c>
      <c r="B108" s="2615">
        <v>99.280681357344079</v>
      </c>
      <c r="C108" s="2604">
        <f t="shared" si="20"/>
        <v>0.17991880659197079</v>
      </c>
      <c r="D108" s="1757">
        <f t="shared" si="29"/>
        <v>0.7</v>
      </c>
      <c r="E108" s="687">
        <f t="shared" si="24"/>
        <v>99.103125757353027</v>
      </c>
      <c r="F108" s="266">
        <f t="shared" si="21"/>
        <v>0.17339611741185479</v>
      </c>
      <c r="G108" s="611">
        <f t="shared" si="26"/>
        <v>98.772253977466917</v>
      </c>
      <c r="H108" s="633">
        <f t="shared" si="22"/>
        <v>0.15235550665374831</v>
      </c>
      <c r="I108" s="1726" t="s">
        <v>344</v>
      </c>
      <c r="J108" s="2597" t="str">
        <f t="shared" si="17"/>
        <v>---</v>
      </c>
      <c r="K108" s="2594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80">
        <v>37500</v>
      </c>
      <c r="B109" s="2615">
        <v>99.445913711324579</v>
      </c>
      <c r="C109" s="2604">
        <f t="shared" si="20"/>
        <v>0.16523235398049962</v>
      </c>
      <c r="D109" s="1757">
        <f t="shared" si="29"/>
        <v>1.1000000000000001</v>
      </c>
      <c r="E109" s="687">
        <f t="shared" si="24"/>
        <v>99.275785873140251</v>
      </c>
      <c r="F109" s="266">
        <f t="shared" si="21"/>
        <v>0.17266011578722384</v>
      </c>
      <c r="G109" s="611">
        <f t="shared" si="26"/>
        <v>98.935153295129069</v>
      </c>
      <c r="H109" s="633">
        <f t="shared" si="22"/>
        <v>0.16289931766215204</v>
      </c>
      <c r="I109" s="1726" t="s">
        <v>344</v>
      </c>
      <c r="J109" s="2597" t="str">
        <f t="shared" si="17"/>
        <v>---</v>
      </c>
      <c r="K109" s="2594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80">
        <v>37530</v>
      </c>
      <c r="B110" s="2615">
        <v>99.577055431290276</v>
      </c>
      <c r="C110" s="2604">
        <f t="shared" si="20"/>
        <v>0.13114171996569723</v>
      </c>
      <c r="D110" s="1757">
        <f t="shared" si="29"/>
        <v>1.4</v>
      </c>
      <c r="E110" s="687">
        <f t="shared" si="24"/>
        <v>99.434550166652969</v>
      </c>
      <c r="F110" s="266">
        <f t="shared" si="21"/>
        <v>0.15876429351271781</v>
      </c>
      <c r="G110" s="611">
        <f t="shared" si="26"/>
        <v>99.098328816155018</v>
      </c>
      <c r="H110" s="633">
        <f t="shared" si="22"/>
        <v>0.16317552102594846</v>
      </c>
      <c r="I110" s="1726" t="s">
        <v>344</v>
      </c>
      <c r="J110" s="2597" t="str">
        <f t="shared" si="17"/>
        <v>---</v>
      </c>
      <c r="K110" s="2594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80">
        <v>37561</v>
      </c>
      <c r="B111" s="2615">
        <v>99.650132386141195</v>
      </c>
      <c r="C111" s="2604">
        <f t="shared" si="20"/>
        <v>7.3076954850918696E-2</v>
      </c>
      <c r="D111" s="1757">
        <f t="shared" si="29"/>
        <v>1.5</v>
      </c>
      <c r="E111" s="687">
        <f t="shared" si="24"/>
        <v>99.557700509585345</v>
      </c>
      <c r="F111" s="266">
        <f t="shared" si="21"/>
        <v>0.12315034293237659</v>
      </c>
      <c r="G111" s="611">
        <f t="shared" si="26"/>
        <v>99.248995972274798</v>
      </c>
      <c r="H111" s="633">
        <f t="shared" si="22"/>
        <v>0.15066715611978054</v>
      </c>
      <c r="I111" s="1726" t="s">
        <v>344</v>
      </c>
      <c r="J111" s="2597" t="str">
        <f t="shared" si="17"/>
        <v>---</v>
      </c>
      <c r="K111" s="2594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81">
        <v>37591</v>
      </c>
      <c r="B112" s="2616">
        <v>99.676000752996629</v>
      </c>
      <c r="C112" s="2605">
        <f t="shared" si="20"/>
        <v>2.5868366855434033E-2</v>
      </c>
      <c r="D112" s="1758">
        <f t="shared" si="29"/>
        <v>1.5</v>
      </c>
      <c r="E112" s="688">
        <f t="shared" si="24"/>
        <v>99.634396190142695</v>
      </c>
      <c r="F112" s="267">
        <f t="shared" si="21"/>
        <v>7.6695680557349988E-2</v>
      </c>
      <c r="G112" s="612">
        <f t="shared" si="26"/>
        <v>99.379782793401674</v>
      </c>
      <c r="H112" s="634">
        <f t="shared" si="22"/>
        <v>0.13078682112687545</v>
      </c>
      <c r="I112" s="1727" t="s">
        <v>344</v>
      </c>
      <c r="J112" s="2598" t="str">
        <f t="shared" si="17"/>
        <v>---</v>
      </c>
      <c r="K112" s="2595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80">
        <v>37622</v>
      </c>
      <c r="B113" s="2615">
        <v>99.652071284897985</v>
      </c>
      <c r="C113" s="2604">
        <f t="shared" si="20"/>
        <v>-2.392946809864327E-2</v>
      </c>
      <c r="D113" s="1757">
        <f t="shared" si="29"/>
        <v>1.5</v>
      </c>
      <c r="E113" s="687">
        <f t="shared" si="24"/>
        <v>99.659401474678603</v>
      </c>
      <c r="F113" s="266">
        <f t="shared" si="21"/>
        <v>2.500528453590789E-2</v>
      </c>
      <c r="G113" s="611">
        <f t="shared" si="26"/>
        <v>99.483231067820967</v>
      </c>
      <c r="H113" s="633">
        <f t="shared" si="22"/>
        <v>0.10344827441929283</v>
      </c>
      <c r="I113" s="1726" t="s">
        <v>350</v>
      </c>
      <c r="J113" s="2599" t="str">
        <f t="shared" si="17"/>
        <v>---</v>
      </c>
      <c r="K113" s="2594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80">
        <v>37653</v>
      </c>
      <c r="B114" s="2615">
        <v>99.613176619422433</v>
      </c>
      <c r="C114" s="2604">
        <f t="shared" si="20"/>
        <v>-3.889466547555287E-2</v>
      </c>
      <c r="D114" s="1757">
        <f t="shared" si="29"/>
        <v>1.3</v>
      </c>
      <c r="E114" s="687">
        <f t="shared" si="24"/>
        <v>99.647082885772349</v>
      </c>
      <c r="F114" s="266">
        <f t="shared" si="21"/>
        <v>-1.2318588906254035E-2</v>
      </c>
      <c r="G114" s="611">
        <f t="shared" si="26"/>
        <v>99.556433077631027</v>
      </c>
      <c r="H114" s="633">
        <f t="shared" si="22"/>
        <v>7.3202009810060531E-2</v>
      </c>
      <c r="I114" s="1726" t="s">
        <v>350</v>
      </c>
      <c r="J114" s="2597" t="str">
        <f t="shared" si="17"/>
        <v>---</v>
      </c>
      <c r="K114" s="2594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80">
        <v>37681</v>
      </c>
      <c r="B115" s="2615">
        <v>99.556080804241631</v>
      </c>
      <c r="C115" s="2604">
        <f t="shared" si="20"/>
        <v>-5.7095815180801424E-2</v>
      </c>
      <c r="D115" s="1757">
        <f t="shared" si="29"/>
        <v>1.1000000000000001</v>
      </c>
      <c r="E115" s="687">
        <f t="shared" si="24"/>
        <v>99.607109569520674</v>
      </c>
      <c r="F115" s="266">
        <f t="shared" si="21"/>
        <v>-3.9973316251675328E-2</v>
      </c>
      <c r="G115" s="611">
        <f t="shared" si="26"/>
        <v>99.595775855759257</v>
      </c>
      <c r="H115" s="633">
        <f t="shared" si="22"/>
        <v>3.9342778128229838E-2</v>
      </c>
      <c r="I115" s="1726" t="s">
        <v>346</v>
      </c>
      <c r="J115" s="2597" t="str">
        <f t="shared" si="17"/>
        <v>---</v>
      </c>
      <c r="K115" s="2594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80">
        <v>37712</v>
      </c>
      <c r="B116" s="2615">
        <v>99.482125568144042</v>
      </c>
      <c r="C116" s="2604">
        <f t="shared" si="20"/>
        <v>-7.395523609758925E-2</v>
      </c>
      <c r="D116" s="1757">
        <f t="shared" si="29"/>
        <v>0.9</v>
      </c>
      <c r="E116" s="687">
        <f t="shared" si="24"/>
        <v>99.550460997269383</v>
      </c>
      <c r="F116" s="266">
        <f t="shared" si="21"/>
        <v>-5.664857225129083E-2</v>
      </c>
      <c r="G116" s="611">
        <f t="shared" si="26"/>
        <v>99.600948978162037</v>
      </c>
      <c r="H116" s="633">
        <f t="shared" si="22"/>
        <v>5.1731224027804501E-3</v>
      </c>
      <c r="I116" s="1726" t="s">
        <v>346</v>
      </c>
      <c r="J116" s="2597" t="str">
        <f t="shared" si="17"/>
        <v>---</v>
      </c>
      <c r="K116" s="2594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80">
        <v>37742</v>
      </c>
      <c r="B117" s="2615">
        <v>99.436426560953777</v>
      </c>
      <c r="C117" s="2604">
        <f t="shared" si="20"/>
        <v>-4.5699007190265206E-2</v>
      </c>
      <c r="D117" s="1757">
        <f t="shared" si="29"/>
        <v>0.7</v>
      </c>
      <c r="E117" s="687">
        <f t="shared" si="24"/>
        <v>99.491544311113145</v>
      </c>
      <c r="F117" s="266">
        <f t="shared" si="21"/>
        <v>-5.8916686156237574E-2</v>
      </c>
      <c r="G117" s="611">
        <f t="shared" si="26"/>
        <v>99.580859139542525</v>
      </c>
      <c r="H117" s="633">
        <f t="shared" si="22"/>
        <v>-2.0089838619512079E-2</v>
      </c>
      <c r="I117" s="1726" t="s">
        <v>346</v>
      </c>
      <c r="J117" s="2597" t="str">
        <f t="shared" si="17"/>
        <v>---</v>
      </c>
      <c r="K117" s="2594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80">
        <v>37773</v>
      </c>
      <c r="B118" s="2615">
        <v>99.427469122331487</v>
      </c>
      <c r="C118" s="2604">
        <f t="shared" si="20"/>
        <v>-8.9574386222892599E-3</v>
      </c>
      <c r="D118" s="1757">
        <f t="shared" si="29"/>
        <v>0.5</v>
      </c>
      <c r="E118" s="687">
        <f t="shared" si="24"/>
        <v>99.448673750476431</v>
      </c>
      <c r="F118" s="266">
        <f t="shared" si="21"/>
        <v>-4.2870560636714572E-2</v>
      </c>
      <c r="G118" s="611">
        <f t="shared" si="26"/>
        <v>99.549050101855414</v>
      </c>
      <c r="H118" s="633">
        <f t="shared" si="22"/>
        <v>-3.1809037687111186E-2</v>
      </c>
      <c r="I118" s="1726" t="s">
        <v>346</v>
      </c>
      <c r="J118" s="2597" t="str">
        <f t="shared" si="17"/>
        <v>---</v>
      </c>
      <c r="K118" s="2594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80">
        <v>37803</v>
      </c>
      <c r="B119" s="2615">
        <v>99.458021831685201</v>
      </c>
      <c r="C119" s="2604">
        <f t="shared" si="20"/>
        <v>3.0552709353713681E-2</v>
      </c>
      <c r="D119" s="1757">
        <f t="shared" si="29"/>
        <v>0.4</v>
      </c>
      <c r="E119" s="687">
        <f t="shared" si="24"/>
        <v>99.440639171656812</v>
      </c>
      <c r="F119" s="266">
        <f t="shared" si="21"/>
        <v>-8.0345788196183321E-3</v>
      </c>
      <c r="G119" s="611">
        <f t="shared" si="26"/>
        <v>99.51791025595378</v>
      </c>
      <c r="H119" s="633">
        <f t="shared" si="22"/>
        <v>-3.1139845901634544E-2</v>
      </c>
      <c r="I119" s="1726" t="s">
        <v>349</v>
      </c>
      <c r="J119" s="2597" t="str">
        <f t="shared" si="17"/>
        <v>---</v>
      </c>
      <c r="K119" s="2594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80">
        <v>37834</v>
      </c>
      <c r="B120" s="2615">
        <v>99.527302969816546</v>
      </c>
      <c r="C120" s="2604">
        <f t="shared" si="20"/>
        <v>6.9281138131344733E-2</v>
      </c>
      <c r="D120" s="1757">
        <f t="shared" si="29"/>
        <v>0.2</v>
      </c>
      <c r="E120" s="687">
        <f t="shared" si="24"/>
        <v>99.470931307944412</v>
      </c>
      <c r="F120" s="266">
        <f t="shared" si="21"/>
        <v>3.0292136287599192E-2</v>
      </c>
      <c r="G120" s="611">
        <f t="shared" si="26"/>
        <v>99.500086210942172</v>
      </c>
      <c r="H120" s="633">
        <f t="shared" si="22"/>
        <v>-1.7824045011607836E-2</v>
      </c>
      <c r="I120" s="1726" t="s">
        <v>349</v>
      </c>
      <c r="J120" s="2597" t="str">
        <f t="shared" si="17"/>
        <v>---</v>
      </c>
      <c r="K120" s="2594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80">
        <v>37865</v>
      </c>
      <c r="B121" s="2615">
        <v>99.643277846056165</v>
      </c>
      <c r="C121" s="2604">
        <f t="shared" si="20"/>
        <v>0.11597487623961911</v>
      </c>
      <c r="D121" s="1757">
        <f t="shared" si="29"/>
        <v>0.2</v>
      </c>
      <c r="E121" s="687">
        <f t="shared" si="24"/>
        <v>99.542867549185971</v>
      </c>
      <c r="F121" s="266">
        <f t="shared" si="21"/>
        <v>7.1936241241559173E-2</v>
      </c>
      <c r="G121" s="611">
        <f t="shared" si="26"/>
        <v>99.50438638617554</v>
      </c>
      <c r="H121" s="633">
        <f t="shared" si="22"/>
        <v>4.3001752333680088E-3</v>
      </c>
      <c r="I121" s="1726" t="s">
        <v>344</v>
      </c>
      <c r="J121" s="2597" t="str">
        <f t="shared" si="17"/>
        <v>---</v>
      </c>
      <c r="K121" s="2594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80">
        <v>37895</v>
      </c>
      <c r="B122" s="2615">
        <v>99.775975248287793</v>
      </c>
      <c r="C122" s="2604">
        <f t="shared" si="20"/>
        <v>0.13269740223162785</v>
      </c>
      <c r="D122" s="1757">
        <f t="shared" si="29"/>
        <v>0.2</v>
      </c>
      <c r="E122" s="687">
        <f t="shared" si="24"/>
        <v>99.648852021386844</v>
      </c>
      <c r="F122" s="266">
        <f t="shared" si="21"/>
        <v>0.10598447220087337</v>
      </c>
      <c r="G122" s="611">
        <f t="shared" si="26"/>
        <v>99.535799878182146</v>
      </c>
      <c r="H122" s="633">
        <f t="shared" si="22"/>
        <v>3.1413492006606702E-2</v>
      </c>
      <c r="I122" s="1726" t="s">
        <v>344</v>
      </c>
      <c r="J122" s="2597" t="str">
        <f t="shared" si="17"/>
        <v>---</v>
      </c>
      <c r="K122" s="2594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80">
        <v>37926</v>
      </c>
      <c r="B123" s="2615">
        <v>99.877809140401013</v>
      </c>
      <c r="C123" s="2604">
        <f t="shared" si="20"/>
        <v>0.1018338921132198</v>
      </c>
      <c r="D123" s="1757">
        <f t="shared" si="29"/>
        <v>0.2</v>
      </c>
      <c r="E123" s="687">
        <f t="shared" si="24"/>
        <v>99.765687411581666</v>
      </c>
      <c r="F123" s="266">
        <f t="shared" si="21"/>
        <v>0.11683539019482225</v>
      </c>
      <c r="G123" s="611">
        <f t="shared" si="26"/>
        <v>99.592326102790281</v>
      </c>
      <c r="H123" s="633">
        <f t="shared" si="22"/>
        <v>5.6526224608134612E-2</v>
      </c>
      <c r="I123" s="1726" t="s">
        <v>344</v>
      </c>
      <c r="J123" s="2597" t="str">
        <f t="shared" si="17"/>
        <v>---</v>
      </c>
      <c r="K123" s="2594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81">
        <v>37956</v>
      </c>
      <c r="B124" s="2615">
        <v>99.972462576881398</v>
      </c>
      <c r="C124" s="2605">
        <f t="shared" si="20"/>
        <v>9.4653436480385267E-2</v>
      </c>
      <c r="D124" s="1758">
        <f t="shared" si="29"/>
        <v>0.3</v>
      </c>
      <c r="E124" s="688">
        <f t="shared" si="24"/>
        <v>99.875415655190068</v>
      </c>
      <c r="F124" s="267">
        <f t="shared" si="21"/>
        <v>0.1097282436084015</v>
      </c>
      <c r="G124" s="612">
        <f t="shared" si="26"/>
        <v>99.668902676494227</v>
      </c>
      <c r="H124" s="634">
        <f t="shared" si="22"/>
        <v>7.6576573703945883E-2</v>
      </c>
      <c r="I124" s="1727" t="s">
        <v>344</v>
      </c>
      <c r="J124" s="2598" t="str">
        <f t="shared" si="17"/>
        <v>---</v>
      </c>
      <c r="K124" s="2594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80">
        <v>37987</v>
      </c>
      <c r="B125" s="2615">
        <v>100.0649259687747</v>
      </c>
      <c r="C125" s="2604">
        <f t="shared" si="20"/>
        <v>9.2463391893303992E-2</v>
      </c>
      <c r="D125" s="1757">
        <f t="shared" si="29"/>
        <v>0.4</v>
      </c>
      <c r="E125" s="687">
        <f t="shared" si="24"/>
        <v>99.971732562019042</v>
      </c>
      <c r="F125" s="266">
        <f t="shared" si="21"/>
        <v>9.6316906828974425E-2</v>
      </c>
      <c r="G125" s="611">
        <f t="shared" si="26"/>
        <v>99.759967940271835</v>
      </c>
      <c r="H125" s="633">
        <f t="shared" si="22"/>
        <v>9.1065263777608152E-2</v>
      </c>
      <c r="I125" s="1726" t="s">
        <v>344</v>
      </c>
      <c r="J125" s="2599" t="str">
        <f t="shared" si="17"/>
        <v>---</v>
      </c>
      <c r="K125" s="2594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80">
        <v>38018</v>
      </c>
      <c r="B126" s="2615">
        <v>100.16396362073384</v>
      </c>
      <c r="C126" s="2604">
        <f t="shared" si="20"/>
        <v>9.9037651959136497E-2</v>
      </c>
      <c r="D126" s="1757">
        <f t="shared" si="29"/>
        <v>0.6</v>
      </c>
      <c r="E126" s="687">
        <f t="shared" si="24"/>
        <v>100.06711738879665</v>
      </c>
      <c r="F126" s="266">
        <f t="shared" si="21"/>
        <v>9.5384826777603848E-2</v>
      </c>
      <c r="G126" s="611">
        <f t="shared" si="26"/>
        <v>99.860816767278791</v>
      </c>
      <c r="H126" s="633">
        <f t="shared" si="22"/>
        <v>0.1008488270069563</v>
      </c>
      <c r="I126" s="1726" t="s">
        <v>344</v>
      </c>
      <c r="J126" s="2597" t="str">
        <f t="shared" si="17"/>
        <v>---</v>
      </c>
      <c r="K126" s="2594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80">
        <v>38047</v>
      </c>
      <c r="B127" s="2615">
        <v>100.28630026177534</v>
      </c>
      <c r="C127" s="2604">
        <f t="shared" si="20"/>
        <v>0.12233664104149966</v>
      </c>
      <c r="D127" s="1757">
        <f t="shared" si="29"/>
        <v>0.7</v>
      </c>
      <c r="E127" s="687">
        <f t="shared" si="24"/>
        <v>100.17172995042796</v>
      </c>
      <c r="F127" s="266">
        <f t="shared" si="21"/>
        <v>0.10461256163131338</v>
      </c>
      <c r="G127" s="611">
        <f t="shared" si="26"/>
        <v>99.969244951844317</v>
      </c>
      <c r="H127" s="633">
        <f t="shared" si="22"/>
        <v>0.1084281845655255</v>
      </c>
      <c r="I127" s="1726" t="s">
        <v>344</v>
      </c>
      <c r="J127" s="2597" t="str">
        <f t="shared" si="17"/>
        <v>---</v>
      </c>
      <c r="K127" s="2594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80">
        <v>38078</v>
      </c>
      <c r="B128" s="2615">
        <v>100.40931490312342</v>
      </c>
      <c r="C128" s="2604">
        <f t="shared" si="20"/>
        <v>0.12301464134807816</v>
      </c>
      <c r="D128" s="1757">
        <f t="shared" si="29"/>
        <v>0.9</v>
      </c>
      <c r="E128" s="687">
        <f t="shared" si="24"/>
        <v>100.28652626187754</v>
      </c>
      <c r="F128" s="266">
        <f t="shared" si="21"/>
        <v>0.11479631144958091</v>
      </c>
      <c r="G128" s="611">
        <f t="shared" si="26"/>
        <v>100.07867881713965</v>
      </c>
      <c r="H128" s="633">
        <f t="shared" si="22"/>
        <v>0.10943386529532972</v>
      </c>
      <c r="I128" s="1726" t="s">
        <v>344</v>
      </c>
      <c r="J128" s="2597" t="str">
        <f t="shared" si="17"/>
        <v>---</v>
      </c>
      <c r="K128" s="2594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80">
        <v>38108</v>
      </c>
      <c r="B129" s="2615">
        <v>100.55065935652891</v>
      </c>
      <c r="C129" s="2604">
        <f t="shared" si="20"/>
        <v>0.14134445340549462</v>
      </c>
      <c r="D129" s="1757">
        <f t="shared" si="29"/>
        <v>1.1000000000000001</v>
      </c>
      <c r="E129" s="687">
        <f t="shared" si="24"/>
        <v>100.41542484047589</v>
      </c>
      <c r="F129" s="266">
        <f t="shared" si="21"/>
        <v>0.12889857859835274</v>
      </c>
      <c r="G129" s="611">
        <f t="shared" si="26"/>
        <v>100.1893479754598</v>
      </c>
      <c r="H129" s="633">
        <f t="shared" si="22"/>
        <v>0.11066915832014956</v>
      </c>
      <c r="I129" s="1726" t="s">
        <v>344</v>
      </c>
      <c r="J129" s="2597" t="str">
        <f t="shared" si="17"/>
        <v>---</v>
      </c>
      <c r="K129" s="2594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80">
        <v>38139</v>
      </c>
      <c r="B130" s="2615">
        <v>100.67945346711102</v>
      </c>
      <c r="C130" s="2604">
        <f t="shared" si="20"/>
        <v>0.12879411058210621</v>
      </c>
      <c r="D130" s="1757">
        <f t="shared" si="29"/>
        <v>1.3</v>
      </c>
      <c r="E130" s="687">
        <f t="shared" si="24"/>
        <v>100.5464759089211</v>
      </c>
      <c r="F130" s="266">
        <f t="shared" si="21"/>
        <v>0.13105106844520265</v>
      </c>
      <c r="G130" s="611">
        <f t="shared" si="26"/>
        <v>100.30386859356122</v>
      </c>
      <c r="H130" s="633">
        <f t="shared" si="22"/>
        <v>0.11452061810142311</v>
      </c>
      <c r="I130" s="1726" t="s">
        <v>344</v>
      </c>
      <c r="J130" s="2597" t="str">
        <f t="shared" si="17"/>
        <v>---</v>
      </c>
      <c r="K130" s="2594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80">
        <v>38169</v>
      </c>
      <c r="B131" s="2615">
        <v>100.78850096968731</v>
      </c>
      <c r="C131" s="2604">
        <f t="shared" si="20"/>
        <v>0.10904750257628848</v>
      </c>
      <c r="D131" s="1757">
        <f t="shared" si="29"/>
        <v>1.3</v>
      </c>
      <c r="E131" s="687">
        <f t="shared" si="24"/>
        <v>100.67287126444241</v>
      </c>
      <c r="F131" s="266">
        <f t="shared" si="21"/>
        <v>0.12639535552131065</v>
      </c>
      <c r="G131" s="611">
        <f t="shared" si="26"/>
        <v>100.42044550681922</v>
      </c>
      <c r="H131" s="633">
        <f t="shared" si="22"/>
        <v>0.11657691325800101</v>
      </c>
      <c r="I131" s="1726" t="s">
        <v>344</v>
      </c>
      <c r="J131" s="2597" t="str">
        <f t="shared" si="17"/>
        <v>---</v>
      </c>
      <c r="K131" s="2594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80">
        <v>38200</v>
      </c>
      <c r="B132" s="2615">
        <v>100.90569989273584</v>
      </c>
      <c r="C132" s="2604">
        <f t="shared" si="20"/>
        <v>0.11719892304853374</v>
      </c>
      <c r="D132" s="1757">
        <f t="shared" si="29"/>
        <v>1.4</v>
      </c>
      <c r="E132" s="687">
        <f t="shared" si="24"/>
        <v>100.79121810984471</v>
      </c>
      <c r="F132" s="266">
        <f t="shared" si="21"/>
        <v>0.1183468454023</v>
      </c>
      <c r="G132" s="611">
        <f t="shared" si="26"/>
        <v>100.5405560673851</v>
      </c>
      <c r="H132" s="633">
        <f t="shared" si="22"/>
        <v>0.12011056056587677</v>
      </c>
      <c r="I132" s="1726" t="s">
        <v>344</v>
      </c>
      <c r="J132" s="2597" t="str">
        <f t="shared" si="17"/>
        <v>---</v>
      </c>
      <c r="K132" s="2594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80">
        <v>38231</v>
      </c>
      <c r="B133" s="2615">
        <v>101.05240672311287</v>
      </c>
      <c r="C133" s="2604">
        <f t="shared" si="20"/>
        <v>0.14670683037702759</v>
      </c>
      <c r="D133" s="1757">
        <f t="shared" si="29"/>
        <v>1.4</v>
      </c>
      <c r="E133" s="687">
        <f t="shared" si="24"/>
        <v>100.91553586184534</v>
      </c>
      <c r="F133" s="266">
        <f t="shared" si="21"/>
        <v>0.12431775200063555</v>
      </c>
      <c r="G133" s="611">
        <f t="shared" si="26"/>
        <v>100.66747651058211</v>
      </c>
      <c r="H133" s="633">
        <f t="shared" si="22"/>
        <v>0.12692044319700813</v>
      </c>
      <c r="I133" s="1726" t="s">
        <v>344</v>
      </c>
      <c r="J133" s="2597" t="str">
        <f t="shared" si="17"/>
        <v>---</v>
      </c>
      <c r="K133" s="2594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80">
        <v>38261</v>
      </c>
      <c r="B134" s="2615">
        <v>101.18781725416821</v>
      </c>
      <c r="C134" s="2604">
        <f t="shared" si="20"/>
        <v>0.13541053105534218</v>
      </c>
      <c r="D134" s="1757">
        <f t="shared" si="29"/>
        <v>1.4</v>
      </c>
      <c r="E134" s="687">
        <f t="shared" si="24"/>
        <v>101.04864129000562</v>
      </c>
      <c r="F134" s="266">
        <f t="shared" si="21"/>
        <v>0.13310542816027748</v>
      </c>
      <c r="G134" s="611">
        <f t="shared" si="26"/>
        <v>100.79626465235251</v>
      </c>
      <c r="H134" s="633">
        <f t="shared" si="22"/>
        <v>0.12878814177039999</v>
      </c>
      <c r="I134" s="1726" t="s">
        <v>344</v>
      </c>
      <c r="J134" s="2597" t="str">
        <f t="shared" ref="J134:J197" si="31">IF(K134=1,"山",IF(K134=-1,"谷","---"))</f>
        <v>---</v>
      </c>
      <c r="K134" s="2594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80">
        <v>38292</v>
      </c>
      <c r="B135" s="2615">
        <v>101.28085048497302</v>
      </c>
      <c r="C135" s="559">
        <f t="shared" ref="C135:C198" si="34">B135-B134</f>
        <v>9.3033230804806522E-2</v>
      </c>
      <c r="D135" s="1762">
        <f t="shared" si="29"/>
        <v>1.4</v>
      </c>
      <c r="E135" s="52">
        <f t="shared" si="24"/>
        <v>101.17369148741803</v>
      </c>
      <c r="F135" s="263">
        <f t="shared" si="21"/>
        <v>0.12505019741240631</v>
      </c>
      <c r="G135" s="394">
        <f t="shared" si="26"/>
        <v>100.92076973547388</v>
      </c>
      <c r="H135" s="297">
        <f t="shared" si="22"/>
        <v>0.12450508312137742</v>
      </c>
      <c r="I135" s="1732" t="s">
        <v>344</v>
      </c>
      <c r="J135" s="53" t="str">
        <f t="shared" si="31"/>
        <v>---</v>
      </c>
      <c r="K135" s="2594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83">
        <v>38322</v>
      </c>
      <c r="B136" s="2615">
        <v>101.30479558661143</v>
      </c>
      <c r="C136" s="593">
        <f t="shared" si="34"/>
        <v>2.3945101638418009E-2</v>
      </c>
      <c r="D136" s="1759">
        <f t="shared" si="29"/>
        <v>1.3</v>
      </c>
      <c r="E136" s="683">
        <f t="shared" si="24"/>
        <v>101.25782110858421</v>
      </c>
      <c r="F136" s="693">
        <f t="shared" ref="F136:F199" si="35">E136-E135</f>
        <v>8.4129621166184165E-2</v>
      </c>
      <c r="G136" s="393">
        <f t="shared" si="26"/>
        <v>101.02850348262852</v>
      </c>
      <c r="H136" s="295">
        <f t="shared" ref="H136:H199" si="36">G136-G135</f>
        <v>0.10773374715464001</v>
      </c>
      <c r="I136" s="1729" t="s">
        <v>344</v>
      </c>
      <c r="J136" s="2600" t="str">
        <f t="shared" si="31"/>
        <v>山</v>
      </c>
      <c r="K136" s="2594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82">
        <v>38353</v>
      </c>
      <c r="B137" s="2615">
        <v>101.24167491783872</v>
      </c>
      <c r="C137" s="2606">
        <f t="shared" si="34"/>
        <v>-6.3120668772711497E-2</v>
      </c>
      <c r="D137" s="1756">
        <f t="shared" si="29"/>
        <v>1.2</v>
      </c>
      <c r="E137" s="689">
        <f t="shared" si="24"/>
        <v>101.27577366314107</v>
      </c>
      <c r="F137" s="268">
        <f t="shared" si="35"/>
        <v>1.7952554556856626E-2</v>
      </c>
      <c r="G137" s="613">
        <f t="shared" si="26"/>
        <v>101.10882083273249</v>
      </c>
      <c r="H137" s="635">
        <f t="shared" si="36"/>
        <v>8.031735010396801E-2</v>
      </c>
      <c r="I137" s="1728" t="s">
        <v>350</v>
      </c>
      <c r="J137" s="2597" t="str">
        <f t="shared" si="31"/>
        <v>---</v>
      </c>
      <c r="K137" s="2594">
        <v>0</v>
      </c>
      <c r="L137" s="1775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80">
        <v>38384</v>
      </c>
      <c r="B138" s="2615">
        <v>101.13179893109066</v>
      </c>
      <c r="C138" s="2604">
        <f t="shared" si="34"/>
        <v>-0.1098759867480652</v>
      </c>
      <c r="D138" s="1757">
        <f t="shared" si="29"/>
        <v>1</v>
      </c>
      <c r="E138" s="687">
        <f t="shared" si="24"/>
        <v>101.22608981184693</v>
      </c>
      <c r="F138" s="266">
        <f t="shared" si="35"/>
        <v>-4.9683851294133774E-2</v>
      </c>
      <c r="G138" s="611">
        <f t="shared" si="26"/>
        <v>101.15786339864724</v>
      </c>
      <c r="H138" s="633">
        <f t="shared" si="36"/>
        <v>4.9042565914746206E-2</v>
      </c>
      <c r="I138" s="1726" t="s">
        <v>350</v>
      </c>
      <c r="J138" s="2597" t="str">
        <f t="shared" si="31"/>
        <v>---</v>
      </c>
      <c r="K138" s="2594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80">
        <v>38412</v>
      </c>
      <c r="B139" s="2615">
        <v>101.02232567537204</v>
      </c>
      <c r="C139" s="2604">
        <f t="shared" si="34"/>
        <v>-0.10947325571861199</v>
      </c>
      <c r="D139" s="1757">
        <f t="shared" si="29"/>
        <v>0.7</v>
      </c>
      <c r="E139" s="687">
        <f t="shared" si="24"/>
        <v>101.13193317476714</v>
      </c>
      <c r="F139" s="266">
        <f t="shared" si="35"/>
        <v>-9.4156637079791494E-2</v>
      </c>
      <c r="G139" s="611">
        <f t="shared" si="26"/>
        <v>101.17452422473814</v>
      </c>
      <c r="H139" s="633">
        <f t="shared" si="36"/>
        <v>1.6660826090898695E-2</v>
      </c>
      <c r="I139" s="1726" t="s">
        <v>346</v>
      </c>
      <c r="J139" s="2597" t="str">
        <f t="shared" si="31"/>
        <v>---</v>
      </c>
      <c r="K139" s="2594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80">
        <v>38443</v>
      </c>
      <c r="B140" s="2615">
        <v>100.93057735143805</v>
      </c>
      <c r="C140" s="2604">
        <f t="shared" si="34"/>
        <v>-9.1748323933998677E-2</v>
      </c>
      <c r="D140" s="1757">
        <f t="shared" si="29"/>
        <v>0.5</v>
      </c>
      <c r="E140" s="687">
        <f t="shared" ref="E140:E203" si="38">SUM(B138:B140)/3</f>
        <v>101.02823398596691</v>
      </c>
      <c r="F140" s="266">
        <f t="shared" si="35"/>
        <v>-0.10369918880023477</v>
      </c>
      <c r="G140" s="611">
        <f t="shared" si="26"/>
        <v>101.15712002878459</v>
      </c>
      <c r="H140" s="633">
        <f t="shared" si="36"/>
        <v>-1.7404195953545809E-2</v>
      </c>
      <c r="I140" s="1726" t="s">
        <v>346</v>
      </c>
      <c r="J140" s="2597" t="str">
        <f t="shared" si="31"/>
        <v>---</v>
      </c>
      <c r="K140" s="2594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80">
        <v>38473</v>
      </c>
      <c r="B141" s="2615">
        <v>100.83960827053158</v>
      </c>
      <c r="C141" s="2604">
        <f t="shared" si="34"/>
        <v>-9.0969080906461386E-2</v>
      </c>
      <c r="D141" s="1757">
        <f t="shared" si="29"/>
        <v>0.3</v>
      </c>
      <c r="E141" s="687">
        <f t="shared" si="38"/>
        <v>100.93083709911389</v>
      </c>
      <c r="F141" s="266">
        <f t="shared" si="35"/>
        <v>-9.7396886853019282E-2</v>
      </c>
      <c r="G141" s="611">
        <f t="shared" si="26"/>
        <v>101.10737588826508</v>
      </c>
      <c r="H141" s="633">
        <f t="shared" si="36"/>
        <v>-4.9744140519507596E-2</v>
      </c>
      <c r="I141" s="1726" t="s">
        <v>346</v>
      </c>
      <c r="J141" s="2597" t="str">
        <f t="shared" si="31"/>
        <v>---</v>
      </c>
      <c r="K141" s="2594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80">
        <v>38504</v>
      </c>
      <c r="B142" s="2615">
        <v>100.7327746998677</v>
      </c>
      <c r="C142" s="2604">
        <f t="shared" si="34"/>
        <v>-0.10683357066388055</v>
      </c>
      <c r="D142" s="1757">
        <f t="shared" si="29"/>
        <v>0.1</v>
      </c>
      <c r="E142" s="687">
        <f t="shared" si="38"/>
        <v>100.83432010727911</v>
      </c>
      <c r="F142" s="266">
        <f t="shared" si="35"/>
        <v>-9.6516991834775467E-2</v>
      </c>
      <c r="G142" s="611">
        <f t="shared" si="26"/>
        <v>101.02907934753576</v>
      </c>
      <c r="H142" s="633">
        <f t="shared" si="36"/>
        <v>-7.8296540729326125E-2</v>
      </c>
      <c r="I142" s="1726" t="s">
        <v>346</v>
      </c>
      <c r="J142" s="2597" t="str">
        <f t="shared" si="31"/>
        <v>---</v>
      </c>
      <c r="K142" s="2594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80">
        <v>38534</v>
      </c>
      <c r="B143" s="2615">
        <v>100.62193981713948</v>
      </c>
      <c r="C143" s="2604">
        <f t="shared" si="34"/>
        <v>-0.11083488272822706</v>
      </c>
      <c r="D143" s="1757">
        <f t="shared" si="29"/>
        <v>-0.2</v>
      </c>
      <c r="E143" s="687">
        <f t="shared" si="38"/>
        <v>100.7314409291796</v>
      </c>
      <c r="F143" s="266">
        <f t="shared" si="35"/>
        <v>-0.10287917809951352</v>
      </c>
      <c r="G143" s="611">
        <f t="shared" si="26"/>
        <v>100.93152852332547</v>
      </c>
      <c r="H143" s="633">
        <f t="shared" si="36"/>
        <v>-9.7550824210287601E-2</v>
      </c>
      <c r="I143" s="1726" t="s">
        <v>346</v>
      </c>
      <c r="J143" s="2597" t="str">
        <f t="shared" si="31"/>
        <v>---</v>
      </c>
      <c r="K143" s="2594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80">
        <v>38565</v>
      </c>
      <c r="B144" s="2615">
        <v>100.52773714781297</v>
      </c>
      <c r="C144" s="2604">
        <f t="shared" si="34"/>
        <v>-9.4202669326506339E-2</v>
      </c>
      <c r="D144" s="1757">
        <f t="shared" si="29"/>
        <v>-0.4</v>
      </c>
      <c r="E144" s="687">
        <f t="shared" si="38"/>
        <v>100.62748388827339</v>
      </c>
      <c r="F144" s="266">
        <f t="shared" si="35"/>
        <v>-0.10395704090620939</v>
      </c>
      <c r="G144" s="611">
        <f t="shared" ref="G144:G207" si="40">SUM(B138:B144)/7</f>
        <v>100.82953741332179</v>
      </c>
      <c r="H144" s="633">
        <f t="shared" si="36"/>
        <v>-0.10199111000368077</v>
      </c>
      <c r="I144" s="1726" t="s">
        <v>346</v>
      </c>
      <c r="J144" s="2597" t="str">
        <f t="shared" si="31"/>
        <v>---</v>
      </c>
      <c r="K144" s="2594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80">
        <v>38596</v>
      </c>
      <c r="B145" s="2615">
        <v>100.46822009069328</v>
      </c>
      <c r="C145" s="2604">
        <f t="shared" si="34"/>
        <v>-5.9517057119691685E-2</v>
      </c>
      <c r="D145" s="1757">
        <f t="shared" si="29"/>
        <v>-0.6</v>
      </c>
      <c r="E145" s="687">
        <f t="shared" si="38"/>
        <v>100.53929901854856</v>
      </c>
      <c r="F145" s="266">
        <f t="shared" si="35"/>
        <v>-8.8184869724827308E-2</v>
      </c>
      <c r="G145" s="611">
        <f t="shared" si="40"/>
        <v>100.73474043612217</v>
      </c>
      <c r="H145" s="633">
        <f t="shared" si="36"/>
        <v>-9.4796977199621324E-2</v>
      </c>
      <c r="I145" s="1726" t="s">
        <v>346</v>
      </c>
      <c r="J145" s="2597" t="str">
        <f t="shared" si="31"/>
        <v>谷</v>
      </c>
      <c r="K145" s="2594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80">
        <v>38626</v>
      </c>
      <c r="B146" s="2615">
        <v>100.4811687351059</v>
      </c>
      <c r="C146" s="2604">
        <f t="shared" si="34"/>
        <v>1.2948644412617227E-2</v>
      </c>
      <c r="D146" s="1757">
        <f t="shared" ref="D146:D209" si="43">ROUND((B146-B134)/B134*100,1)</f>
        <v>-0.7</v>
      </c>
      <c r="E146" s="687">
        <f t="shared" si="38"/>
        <v>100.49237532453738</v>
      </c>
      <c r="F146" s="266">
        <f t="shared" si="35"/>
        <v>-4.6923694011184125E-2</v>
      </c>
      <c r="G146" s="611">
        <f t="shared" si="40"/>
        <v>100.65743230179842</v>
      </c>
      <c r="H146" s="633">
        <f t="shared" si="36"/>
        <v>-7.7308134323743616E-2</v>
      </c>
      <c r="I146" s="1726" t="s">
        <v>346</v>
      </c>
      <c r="J146" s="2597" t="str">
        <f t="shared" si="31"/>
        <v>---</v>
      </c>
      <c r="K146" s="2594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80">
        <v>38657</v>
      </c>
      <c r="B147" s="2615">
        <v>100.58431512560226</v>
      </c>
      <c r="C147" s="2604">
        <f t="shared" si="34"/>
        <v>0.10314639049636298</v>
      </c>
      <c r="D147" s="1757">
        <f t="shared" si="43"/>
        <v>-0.7</v>
      </c>
      <c r="E147" s="687">
        <f t="shared" si="38"/>
        <v>100.51123465046715</v>
      </c>
      <c r="F147" s="266">
        <f t="shared" si="35"/>
        <v>1.8859325929767579E-2</v>
      </c>
      <c r="G147" s="611">
        <f t="shared" si="40"/>
        <v>100.60796626953618</v>
      </c>
      <c r="H147" s="633">
        <f t="shared" si="36"/>
        <v>-4.9466032262245108E-2</v>
      </c>
      <c r="I147" s="1726" t="s">
        <v>349</v>
      </c>
      <c r="J147" s="2597" t="str">
        <f t="shared" si="31"/>
        <v>---</v>
      </c>
      <c r="K147" s="2594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81">
        <v>38687</v>
      </c>
      <c r="B148" s="2615">
        <v>100.7521831782269</v>
      </c>
      <c r="C148" s="2605">
        <f t="shared" si="34"/>
        <v>0.167868052624641</v>
      </c>
      <c r="D148" s="1758">
        <f t="shared" si="43"/>
        <v>-0.5</v>
      </c>
      <c r="E148" s="688">
        <f t="shared" si="38"/>
        <v>100.60588901297835</v>
      </c>
      <c r="F148" s="267">
        <f t="shared" si="35"/>
        <v>9.4654362511207069E-2</v>
      </c>
      <c r="G148" s="612">
        <f t="shared" si="40"/>
        <v>100.59547697063549</v>
      </c>
      <c r="H148" s="634">
        <f t="shared" si="36"/>
        <v>-1.2489298900689505E-2</v>
      </c>
      <c r="I148" s="1727" t="s">
        <v>349</v>
      </c>
      <c r="J148" s="2598" t="str">
        <f t="shared" si="31"/>
        <v>---</v>
      </c>
      <c r="K148" s="2594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80">
        <v>38718</v>
      </c>
      <c r="B149" s="2615">
        <v>101.00376773328286</v>
      </c>
      <c r="C149" s="2604">
        <f t="shared" si="34"/>
        <v>0.25158455505595612</v>
      </c>
      <c r="D149" s="1757">
        <f t="shared" si="43"/>
        <v>-0.2</v>
      </c>
      <c r="E149" s="687">
        <f t="shared" si="38"/>
        <v>100.78008867903735</v>
      </c>
      <c r="F149" s="266">
        <f t="shared" si="35"/>
        <v>0.17419966605899617</v>
      </c>
      <c r="G149" s="611">
        <f t="shared" si="40"/>
        <v>100.63419026112338</v>
      </c>
      <c r="H149" s="633">
        <f t="shared" si="36"/>
        <v>3.8713290487891072E-2</v>
      </c>
      <c r="I149" s="1726" t="s">
        <v>344</v>
      </c>
      <c r="J149" s="2599" t="str">
        <f t="shared" si="31"/>
        <v>---</v>
      </c>
      <c r="K149" s="2594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80">
        <v>38749</v>
      </c>
      <c r="B150" s="2615">
        <v>101.28312799769597</v>
      </c>
      <c r="C150" s="2604">
        <f t="shared" si="34"/>
        <v>0.27936026441311412</v>
      </c>
      <c r="D150" s="1757">
        <f t="shared" si="43"/>
        <v>0.1</v>
      </c>
      <c r="E150" s="687">
        <f t="shared" si="38"/>
        <v>101.01302630306857</v>
      </c>
      <c r="F150" s="266">
        <f t="shared" si="35"/>
        <v>0.23293762403122287</v>
      </c>
      <c r="G150" s="611">
        <f t="shared" si="40"/>
        <v>100.72864571548858</v>
      </c>
      <c r="H150" s="633">
        <f t="shared" si="36"/>
        <v>9.4455454365203195E-2</v>
      </c>
      <c r="I150" s="1726" t="s">
        <v>344</v>
      </c>
      <c r="J150" s="2597" t="str">
        <f t="shared" si="31"/>
        <v>---</v>
      </c>
      <c r="K150" s="2594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80">
        <v>38777</v>
      </c>
      <c r="B151" s="2615">
        <v>101.54824004487709</v>
      </c>
      <c r="C151" s="2604">
        <f t="shared" si="34"/>
        <v>0.26511204718111969</v>
      </c>
      <c r="D151" s="1757">
        <f t="shared" si="43"/>
        <v>0.5</v>
      </c>
      <c r="E151" s="687">
        <f t="shared" si="38"/>
        <v>101.27837859195198</v>
      </c>
      <c r="F151" s="266">
        <f t="shared" si="35"/>
        <v>0.26535228888340612</v>
      </c>
      <c r="G151" s="611">
        <f t="shared" si="40"/>
        <v>100.87443184364061</v>
      </c>
      <c r="H151" s="633">
        <f t="shared" si="36"/>
        <v>0.14578612815202519</v>
      </c>
      <c r="I151" s="1726" t="s">
        <v>344</v>
      </c>
      <c r="J151" s="2597" t="str">
        <f t="shared" si="31"/>
        <v>---</v>
      </c>
      <c r="K151" s="2594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80">
        <v>38808</v>
      </c>
      <c r="B152" s="2615">
        <v>101.79770961894422</v>
      </c>
      <c r="C152" s="2604">
        <f t="shared" si="34"/>
        <v>0.24946957406713466</v>
      </c>
      <c r="D152" s="1757">
        <f t="shared" si="43"/>
        <v>0.9</v>
      </c>
      <c r="E152" s="687">
        <f t="shared" si="38"/>
        <v>101.54302588717242</v>
      </c>
      <c r="F152" s="266">
        <f t="shared" si="35"/>
        <v>0.26464729522044195</v>
      </c>
      <c r="G152" s="611">
        <f t="shared" si="40"/>
        <v>101.06435891910503</v>
      </c>
      <c r="H152" s="633">
        <f t="shared" si="36"/>
        <v>0.18992707546442489</v>
      </c>
      <c r="I152" s="1726" t="s">
        <v>344</v>
      </c>
      <c r="J152" s="2597" t="str">
        <f t="shared" si="31"/>
        <v>---</v>
      </c>
      <c r="K152" s="2594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80">
        <v>38838</v>
      </c>
      <c r="B153" s="2615">
        <v>102.02071780315848</v>
      </c>
      <c r="C153" s="2604">
        <f t="shared" si="34"/>
        <v>0.22300818421425106</v>
      </c>
      <c r="D153" s="1757">
        <f t="shared" si="43"/>
        <v>1.2</v>
      </c>
      <c r="E153" s="687">
        <f t="shared" si="38"/>
        <v>101.78888915565994</v>
      </c>
      <c r="F153" s="266">
        <f t="shared" si="35"/>
        <v>0.24586326848752549</v>
      </c>
      <c r="G153" s="611">
        <f t="shared" si="40"/>
        <v>101.28429450025541</v>
      </c>
      <c r="H153" s="633">
        <f t="shared" si="36"/>
        <v>0.2199355811503807</v>
      </c>
      <c r="I153" s="1726" t="s">
        <v>344</v>
      </c>
      <c r="J153" s="2597" t="str">
        <f t="shared" si="31"/>
        <v>---</v>
      </c>
      <c r="K153" s="2594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80">
        <v>38869</v>
      </c>
      <c r="B154" s="2615">
        <v>102.19975228839866</v>
      </c>
      <c r="C154" s="2604">
        <f t="shared" si="34"/>
        <v>0.17903448524018017</v>
      </c>
      <c r="D154" s="1757">
        <f t="shared" si="43"/>
        <v>1.5</v>
      </c>
      <c r="E154" s="687">
        <f t="shared" si="38"/>
        <v>102.00605990350046</v>
      </c>
      <c r="F154" s="266">
        <f t="shared" si="35"/>
        <v>0.21717074784051249</v>
      </c>
      <c r="G154" s="611">
        <f t="shared" si="40"/>
        <v>101.51507123779776</v>
      </c>
      <c r="H154" s="633">
        <f t="shared" si="36"/>
        <v>0.2307767375423424</v>
      </c>
      <c r="I154" s="1726" t="s">
        <v>344</v>
      </c>
      <c r="J154" s="2597" t="str">
        <f t="shared" si="31"/>
        <v>---</v>
      </c>
      <c r="K154" s="2594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80">
        <v>38899</v>
      </c>
      <c r="B155" s="2615">
        <v>102.31998310717233</v>
      </c>
      <c r="C155" s="2604">
        <f t="shared" si="34"/>
        <v>0.12023081877367758</v>
      </c>
      <c r="D155" s="1757">
        <f t="shared" si="43"/>
        <v>1.7</v>
      </c>
      <c r="E155" s="687">
        <f t="shared" si="38"/>
        <v>102.18015106624314</v>
      </c>
      <c r="F155" s="266">
        <f t="shared" si="35"/>
        <v>0.17409116274268399</v>
      </c>
      <c r="G155" s="611">
        <f t="shared" si="40"/>
        <v>101.73904265621853</v>
      </c>
      <c r="H155" s="633">
        <f t="shared" si="36"/>
        <v>0.22397141842077417</v>
      </c>
      <c r="I155" s="1726" t="s">
        <v>344</v>
      </c>
      <c r="J155" s="2597" t="str">
        <f t="shared" si="31"/>
        <v>---</v>
      </c>
      <c r="K155" s="2594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80">
        <v>38930</v>
      </c>
      <c r="B156" s="2615">
        <v>102.38685012437088</v>
      </c>
      <c r="C156" s="2604">
        <f t="shared" si="34"/>
        <v>6.6867017198546819E-2</v>
      </c>
      <c r="D156" s="1757">
        <f t="shared" si="43"/>
        <v>1.8</v>
      </c>
      <c r="E156" s="687">
        <f t="shared" si="38"/>
        <v>102.30219517331396</v>
      </c>
      <c r="F156" s="266">
        <f t="shared" si="35"/>
        <v>0.12204410707082047</v>
      </c>
      <c r="G156" s="611">
        <f t="shared" si="40"/>
        <v>101.93662585494539</v>
      </c>
      <c r="H156" s="633">
        <f t="shared" si="36"/>
        <v>0.19758319872686059</v>
      </c>
      <c r="I156" s="1726" t="s">
        <v>344</v>
      </c>
      <c r="J156" s="2597" t="str">
        <f t="shared" si="31"/>
        <v>---</v>
      </c>
      <c r="K156" s="2594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80">
        <v>38961</v>
      </c>
      <c r="B157" s="2615">
        <v>102.38664774389943</v>
      </c>
      <c r="C157" s="2604">
        <f t="shared" si="34"/>
        <v>-2.0238047144971461E-4</v>
      </c>
      <c r="D157" s="1757">
        <f t="shared" si="43"/>
        <v>1.9</v>
      </c>
      <c r="E157" s="687">
        <f t="shared" si="38"/>
        <v>102.36449365848087</v>
      </c>
      <c r="F157" s="266">
        <f t="shared" si="35"/>
        <v>6.2298485166905948E-2</v>
      </c>
      <c r="G157" s="611">
        <f t="shared" si="40"/>
        <v>102.09427153297445</v>
      </c>
      <c r="H157" s="633">
        <f t="shared" si="36"/>
        <v>0.1576456780290556</v>
      </c>
      <c r="I157" s="1726" t="s">
        <v>344</v>
      </c>
      <c r="J157" s="2597" t="str">
        <f t="shared" si="31"/>
        <v>---</v>
      </c>
      <c r="K157" s="2594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80">
        <v>38991</v>
      </c>
      <c r="B158" s="2615">
        <v>102.30835935008396</v>
      </c>
      <c r="C158" s="2604">
        <f t="shared" si="34"/>
        <v>-7.8288393815469703E-2</v>
      </c>
      <c r="D158" s="1757">
        <f t="shared" si="43"/>
        <v>1.8</v>
      </c>
      <c r="E158" s="687">
        <f t="shared" si="38"/>
        <v>102.36061907278476</v>
      </c>
      <c r="F158" s="266">
        <f t="shared" si="35"/>
        <v>-3.8745856961099889E-3</v>
      </c>
      <c r="G158" s="611">
        <f t="shared" si="40"/>
        <v>102.20286000514685</v>
      </c>
      <c r="H158" s="633">
        <f t="shared" si="36"/>
        <v>0.10858847217239997</v>
      </c>
      <c r="I158" s="1726" t="s">
        <v>349</v>
      </c>
      <c r="J158" s="2597" t="str">
        <f t="shared" si="31"/>
        <v>---</v>
      </c>
      <c r="K158" s="2594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80">
        <v>39022</v>
      </c>
      <c r="B159" s="2615">
        <v>102.1770474910136</v>
      </c>
      <c r="C159" s="2604">
        <f t="shared" si="34"/>
        <v>-0.13131185907036524</v>
      </c>
      <c r="D159" s="1757">
        <f t="shared" si="43"/>
        <v>1.6</v>
      </c>
      <c r="E159" s="687">
        <f t="shared" si="38"/>
        <v>102.29068486166567</v>
      </c>
      <c r="F159" s="266">
        <f t="shared" si="35"/>
        <v>-6.9934211119090151E-2</v>
      </c>
      <c r="G159" s="611">
        <f t="shared" si="40"/>
        <v>102.25705112972818</v>
      </c>
      <c r="H159" s="633">
        <f t="shared" si="36"/>
        <v>5.419112458133668E-2</v>
      </c>
      <c r="I159" s="1726" t="s">
        <v>349</v>
      </c>
      <c r="J159" s="2597" t="str">
        <f t="shared" si="31"/>
        <v>---</v>
      </c>
      <c r="K159" s="2594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80">
        <v>39052</v>
      </c>
      <c r="B160" s="2615">
        <v>102.00687688442179</v>
      </c>
      <c r="C160" s="2604">
        <f t="shared" si="34"/>
        <v>-0.17017060659181027</v>
      </c>
      <c r="D160" s="1757">
        <f t="shared" si="43"/>
        <v>1.2</v>
      </c>
      <c r="E160" s="687">
        <f t="shared" si="38"/>
        <v>102.16409457517311</v>
      </c>
      <c r="F160" s="266">
        <f t="shared" si="35"/>
        <v>-0.12659028649255788</v>
      </c>
      <c r="G160" s="611">
        <f t="shared" si="40"/>
        <v>102.25507385562295</v>
      </c>
      <c r="H160" s="633">
        <f t="shared" si="36"/>
        <v>-1.9772741052292986E-3</v>
      </c>
      <c r="I160" s="1726" t="s">
        <v>346</v>
      </c>
      <c r="J160" s="2597" t="str">
        <f t="shared" si="31"/>
        <v>---</v>
      </c>
      <c r="K160" s="2594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82">
        <v>39083</v>
      </c>
      <c r="B161" s="2615">
        <v>101.82793558972139</v>
      </c>
      <c r="C161" s="2606">
        <f t="shared" si="34"/>
        <v>-0.17894129470039388</v>
      </c>
      <c r="D161" s="1756">
        <f t="shared" si="43"/>
        <v>0.8</v>
      </c>
      <c r="E161" s="689">
        <f t="shared" si="38"/>
        <v>102.00395332171892</v>
      </c>
      <c r="F161" s="268">
        <f t="shared" si="35"/>
        <v>-0.16014125345418506</v>
      </c>
      <c r="G161" s="613">
        <f t="shared" si="40"/>
        <v>102.20195718438333</v>
      </c>
      <c r="H161" s="635">
        <f t="shared" si="36"/>
        <v>-5.3116671239621382E-2</v>
      </c>
      <c r="I161" s="1728" t="s">
        <v>346</v>
      </c>
      <c r="J161" s="2597" t="str">
        <f t="shared" si="31"/>
        <v>---</v>
      </c>
      <c r="K161" s="2594">
        <v>0</v>
      </c>
      <c r="L161" s="1775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80">
        <v>39114</v>
      </c>
      <c r="B162" s="2615">
        <v>101.67721038408172</v>
      </c>
      <c r="C162" s="2604">
        <f t="shared" si="34"/>
        <v>-0.15072520563967373</v>
      </c>
      <c r="D162" s="1757">
        <f t="shared" si="43"/>
        <v>0.4</v>
      </c>
      <c r="E162" s="687">
        <f t="shared" si="38"/>
        <v>101.83734095274163</v>
      </c>
      <c r="F162" s="266">
        <f t="shared" si="35"/>
        <v>-0.16661236897729736</v>
      </c>
      <c r="G162" s="611">
        <f t="shared" si="40"/>
        <v>102.1101325096561</v>
      </c>
      <c r="H162" s="633">
        <f t="shared" si="36"/>
        <v>-9.1824674727234878E-2</v>
      </c>
      <c r="I162" s="1726" t="s">
        <v>346</v>
      </c>
      <c r="J162" s="2597" t="str">
        <f t="shared" si="31"/>
        <v>---</v>
      </c>
      <c r="K162" s="2594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80">
        <v>39142</v>
      </c>
      <c r="B163" s="2615">
        <v>101.52008152208381</v>
      </c>
      <c r="C163" s="2604">
        <f t="shared" si="34"/>
        <v>-0.15712886199790432</v>
      </c>
      <c r="D163" s="1757">
        <f t="shared" si="43"/>
        <v>0</v>
      </c>
      <c r="E163" s="687">
        <f t="shared" si="38"/>
        <v>101.67507583196232</v>
      </c>
      <c r="F163" s="266">
        <f t="shared" si="35"/>
        <v>-0.16226512077930977</v>
      </c>
      <c r="G163" s="611">
        <f t="shared" si="40"/>
        <v>101.98630842361511</v>
      </c>
      <c r="H163" s="633">
        <f t="shared" si="36"/>
        <v>-0.12382408604098316</v>
      </c>
      <c r="I163" s="1726" t="s">
        <v>346</v>
      </c>
      <c r="J163" s="2597" t="str">
        <f t="shared" si="31"/>
        <v>---</v>
      </c>
      <c r="K163" s="2594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80">
        <v>39173</v>
      </c>
      <c r="B164" s="2615">
        <v>101.35598046430295</v>
      </c>
      <c r="C164" s="2604">
        <f t="shared" si="34"/>
        <v>-0.16410105778086859</v>
      </c>
      <c r="D164" s="1757">
        <f t="shared" si="43"/>
        <v>-0.4</v>
      </c>
      <c r="E164" s="687">
        <f t="shared" si="38"/>
        <v>101.51775745682282</v>
      </c>
      <c r="F164" s="266">
        <f t="shared" si="35"/>
        <v>-0.15731837513949642</v>
      </c>
      <c r="G164" s="611">
        <f t="shared" si="40"/>
        <v>101.83907024081562</v>
      </c>
      <c r="H164" s="633">
        <f t="shared" si="36"/>
        <v>-0.14723818279949796</v>
      </c>
      <c r="I164" s="1726" t="s">
        <v>346</v>
      </c>
      <c r="J164" s="2597" t="str">
        <f t="shared" si="31"/>
        <v>---</v>
      </c>
      <c r="K164" s="2594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80">
        <v>39203</v>
      </c>
      <c r="B165" s="2615">
        <v>101.17934980599514</v>
      </c>
      <c r="C165" s="2604">
        <f t="shared" si="34"/>
        <v>-0.17663065830780056</v>
      </c>
      <c r="D165" s="1757">
        <f t="shared" si="43"/>
        <v>-0.8</v>
      </c>
      <c r="E165" s="687">
        <f t="shared" si="38"/>
        <v>101.35180393079396</v>
      </c>
      <c r="F165" s="266">
        <f t="shared" si="35"/>
        <v>-0.16595352602885782</v>
      </c>
      <c r="G165" s="611">
        <f t="shared" si="40"/>
        <v>101.67778316308863</v>
      </c>
      <c r="H165" s="633">
        <f t="shared" si="36"/>
        <v>-0.16128707772698192</v>
      </c>
      <c r="I165" s="1726" t="s">
        <v>346</v>
      </c>
      <c r="J165" s="2597" t="str">
        <f t="shared" si="31"/>
        <v>---</v>
      </c>
      <c r="K165" s="2594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80">
        <v>39234</v>
      </c>
      <c r="B166" s="2615">
        <v>100.97723007301643</v>
      </c>
      <c r="C166" s="2604">
        <f t="shared" si="34"/>
        <v>-0.20211973297871566</v>
      </c>
      <c r="D166" s="1757">
        <f t="shared" si="43"/>
        <v>-1.2</v>
      </c>
      <c r="E166" s="687">
        <f t="shared" si="38"/>
        <v>101.17085344777151</v>
      </c>
      <c r="F166" s="266">
        <f t="shared" si="35"/>
        <v>-0.18095048302245687</v>
      </c>
      <c r="G166" s="611">
        <f t="shared" si="40"/>
        <v>101.50638067480334</v>
      </c>
      <c r="H166" s="633">
        <f t="shared" si="36"/>
        <v>-0.17140248828529536</v>
      </c>
      <c r="I166" s="1726" t="s">
        <v>346</v>
      </c>
      <c r="J166" s="2597" t="str">
        <f t="shared" si="31"/>
        <v>---</v>
      </c>
      <c r="K166" s="2594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80">
        <v>39264</v>
      </c>
      <c r="B167" s="2615">
        <v>100.80261268787072</v>
      </c>
      <c r="C167" s="2604">
        <f t="shared" si="34"/>
        <v>-0.17461738514570868</v>
      </c>
      <c r="D167" s="1757">
        <f t="shared" si="43"/>
        <v>-1.5</v>
      </c>
      <c r="E167" s="687">
        <f t="shared" si="38"/>
        <v>100.9863975222941</v>
      </c>
      <c r="F167" s="266">
        <f t="shared" si="35"/>
        <v>-0.1844559254774083</v>
      </c>
      <c r="G167" s="611">
        <f t="shared" si="40"/>
        <v>101.33434293243889</v>
      </c>
      <c r="H167" s="633">
        <f t="shared" si="36"/>
        <v>-0.17203774236445213</v>
      </c>
      <c r="I167" s="1726" t="s">
        <v>346</v>
      </c>
      <c r="J167" s="2597" t="str">
        <f t="shared" si="31"/>
        <v>---</v>
      </c>
      <c r="K167" s="2594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80">
        <v>39295</v>
      </c>
      <c r="B168" s="2615">
        <v>100.65259438550339</v>
      </c>
      <c r="C168" s="2604">
        <f t="shared" si="34"/>
        <v>-0.15001830236732872</v>
      </c>
      <c r="D168" s="1757">
        <f t="shared" si="43"/>
        <v>-1.7</v>
      </c>
      <c r="E168" s="687">
        <f t="shared" si="38"/>
        <v>100.81081238213018</v>
      </c>
      <c r="F168" s="266">
        <f t="shared" si="35"/>
        <v>-0.17558514016391769</v>
      </c>
      <c r="G168" s="611">
        <f t="shared" si="40"/>
        <v>101.16643704612203</v>
      </c>
      <c r="H168" s="633">
        <f t="shared" si="36"/>
        <v>-0.16790588631685921</v>
      </c>
      <c r="I168" s="1726" t="s">
        <v>346</v>
      </c>
      <c r="J168" s="2597" t="str">
        <f t="shared" si="31"/>
        <v>---</v>
      </c>
      <c r="K168" s="2594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80">
        <v>39326</v>
      </c>
      <c r="B169" s="2615">
        <v>100.56494942472708</v>
      </c>
      <c r="C169" s="2604">
        <f t="shared" si="34"/>
        <v>-8.7644960776316339E-2</v>
      </c>
      <c r="D169" s="1757">
        <f t="shared" si="43"/>
        <v>-1.8</v>
      </c>
      <c r="E169" s="687">
        <f t="shared" si="38"/>
        <v>100.67338549936706</v>
      </c>
      <c r="F169" s="266">
        <f t="shared" si="35"/>
        <v>-0.13742688276312265</v>
      </c>
      <c r="G169" s="611">
        <f t="shared" si="40"/>
        <v>101.00754262335707</v>
      </c>
      <c r="H169" s="633">
        <f t="shared" si="36"/>
        <v>-0.15889442276495913</v>
      </c>
      <c r="I169" s="1726" t="s">
        <v>346</v>
      </c>
      <c r="J169" s="2597" t="str">
        <f t="shared" si="31"/>
        <v>---</v>
      </c>
      <c r="K169" s="2594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80">
        <v>39356</v>
      </c>
      <c r="B170" s="2615">
        <v>100.56557092665999</v>
      </c>
      <c r="C170" s="2604">
        <f t="shared" si="34"/>
        <v>6.2150193291188316E-4</v>
      </c>
      <c r="D170" s="1757">
        <f t="shared" si="43"/>
        <v>-1.7</v>
      </c>
      <c r="E170" s="687">
        <f t="shared" si="38"/>
        <v>100.59437157896349</v>
      </c>
      <c r="F170" s="266">
        <f t="shared" si="35"/>
        <v>-7.901392040356825E-2</v>
      </c>
      <c r="G170" s="611">
        <f t="shared" si="40"/>
        <v>100.87118396686797</v>
      </c>
      <c r="H170" s="633">
        <f t="shared" si="36"/>
        <v>-0.13635865648909373</v>
      </c>
      <c r="I170" s="1726" t="s">
        <v>346</v>
      </c>
      <c r="J170" s="2597" t="str">
        <f t="shared" si="31"/>
        <v>---</v>
      </c>
      <c r="K170" s="2594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80">
        <v>39387</v>
      </c>
      <c r="B171" s="2615">
        <v>100.62956723613028</v>
      </c>
      <c r="C171" s="2604">
        <f t="shared" si="34"/>
        <v>6.3996309470297774E-2</v>
      </c>
      <c r="D171" s="1757">
        <f t="shared" si="43"/>
        <v>-1.5</v>
      </c>
      <c r="E171" s="687">
        <f t="shared" si="38"/>
        <v>100.58669586250579</v>
      </c>
      <c r="F171" s="266">
        <f t="shared" si="35"/>
        <v>-7.6757164576974901E-3</v>
      </c>
      <c r="G171" s="611">
        <f t="shared" si="40"/>
        <v>100.76741064855757</v>
      </c>
      <c r="H171" s="633">
        <f t="shared" si="36"/>
        <v>-0.10377331831040237</v>
      </c>
      <c r="I171" s="1726" t="s">
        <v>350</v>
      </c>
      <c r="J171" s="2597" t="str">
        <f t="shared" si="31"/>
        <v>---</v>
      </c>
      <c r="K171" s="2594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81">
        <v>39417</v>
      </c>
      <c r="B172" s="2615">
        <v>100.75331240131769</v>
      </c>
      <c r="C172" s="2605">
        <f t="shared" si="34"/>
        <v>0.12374516518740108</v>
      </c>
      <c r="D172" s="1758">
        <f t="shared" si="43"/>
        <v>-1.2</v>
      </c>
      <c r="E172" s="688">
        <f t="shared" si="38"/>
        <v>100.64948352136931</v>
      </c>
      <c r="F172" s="267">
        <f t="shared" si="35"/>
        <v>6.2787658863513229E-2</v>
      </c>
      <c r="G172" s="612">
        <f t="shared" si="40"/>
        <v>100.70654816217508</v>
      </c>
      <c r="H172" s="634">
        <f t="shared" si="36"/>
        <v>-6.0862486382490033E-2</v>
      </c>
      <c r="I172" s="1727" t="s">
        <v>350</v>
      </c>
      <c r="J172" s="2598" t="str">
        <f t="shared" si="31"/>
        <v>---</v>
      </c>
      <c r="K172" s="2594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80">
        <v>39448</v>
      </c>
      <c r="B173" s="2615">
        <v>100.93711465027332</v>
      </c>
      <c r="C173" s="2604">
        <f t="shared" si="34"/>
        <v>0.18380224895562947</v>
      </c>
      <c r="D173" s="1757">
        <f t="shared" si="43"/>
        <v>-0.9</v>
      </c>
      <c r="E173" s="687">
        <f t="shared" si="38"/>
        <v>100.77333142924043</v>
      </c>
      <c r="F173" s="266">
        <f t="shared" si="35"/>
        <v>0.12384790787112365</v>
      </c>
      <c r="G173" s="611">
        <f t="shared" si="40"/>
        <v>100.70081738749749</v>
      </c>
      <c r="H173" s="633">
        <f t="shared" si="36"/>
        <v>-5.7307746775876467E-3</v>
      </c>
      <c r="I173" s="1726" t="s">
        <v>344</v>
      </c>
      <c r="J173" s="2599" t="str">
        <f t="shared" si="31"/>
        <v>---</v>
      </c>
      <c r="K173" s="2594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80">
        <v>39479</v>
      </c>
      <c r="B174" s="2615">
        <v>101.16254213802547</v>
      </c>
      <c r="C174" s="2604">
        <f t="shared" si="34"/>
        <v>0.22542748775215671</v>
      </c>
      <c r="D174" s="1757">
        <f t="shared" si="43"/>
        <v>-0.5</v>
      </c>
      <c r="E174" s="687">
        <f t="shared" si="38"/>
        <v>100.95098972987216</v>
      </c>
      <c r="F174" s="266">
        <f t="shared" si="35"/>
        <v>0.17765830063173382</v>
      </c>
      <c r="G174" s="611">
        <f t="shared" si="40"/>
        <v>100.75223588037674</v>
      </c>
      <c r="H174" s="633">
        <f t="shared" si="36"/>
        <v>5.1418492879250266E-2</v>
      </c>
      <c r="I174" s="1726" t="s">
        <v>344</v>
      </c>
      <c r="J174" s="2597" t="str">
        <f t="shared" si="31"/>
        <v>---</v>
      </c>
      <c r="K174" s="2594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80">
        <v>39508</v>
      </c>
      <c r="B175" s="2615">
        <v>101.37334504046645</v>
      </c>
      <c r="C175" s="2604">
        <f t="shared" si="34"/>
        <v>0.21080290244097455</v>
      </c>
      <c r="D175" s="1757">
        <f t="shared" si="43"/>
        <v>-0.1</v>
      </c>
      <c r="E175" s="687">
        <f t="shared" si="38"/>
        <v>101.15766727625508</v>
      </c>
      <c r="F175" s="266">
        <f t="shared" si="35"/>
        <v>0.20667754638292024</v>
      </c>
      <c r="G175" s="611">
        <f t="shared" si="40"/>
        <v>100.8552002596572</v>
      </c>
      <c r="H175" s="633">
        <f t="shared" si="36"/>
        <v>0.10296437928045066</v>
      </c>
      <c r="I175" s="1726" t="s">
        <v>344</v>
      </c>
      <c r="J175" s="2597" t="str">
        <f t="shared" si="31"/>
        <v>---</v>
      </c>
      <c r="K175" s="2594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80">
        <v>39539</v>
      </c>
      <c r="B176" s="2615">
        <v>101.52027326859418</v>
      </c>
      <c r="C176" s="2604">
        <f t="shared" si="34"/>
        <v>0.14692822812773443</v>
      </c>
      <c r="D176" s="1757">
        <f t="shared" si="43"/>
        <v>0.2</v>
      </c>
      <c r="E176" s="687">
        <f t="shared" si="38"/>
        <v>101.35205348236202</v>
      </c>
      <c r="F176" s="266">
        <f t="shared" si="35"/>
        <v>0.19438620610694102</v>
      </c>
      <c r="G176" s="611">
        <f t="shared" si="40"/>
        <v>100.99167509449533</v>
      </c>
      <c r="H176" s="633">
        <f t="shared" si="36"/>
        <v>0.13647483483813971</v>
      </c>
      <c r="I176" s="1726" t="s">
        <v>344</v>
      </c>
      <c r="J176" s="2597" t="str">
        <f t="shared" si="31"/>
        <v>山</v>
      </c>
      <c r="K176" s="2594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80">
        <v>39569</v>
      </c>
      <c r="B177" s="2615">
        <v>101.50801822431188</v>
      </c>
      <c r="C177" s="2604">
        <f t="shared" si="34"/>
        <v>-1.22550442822984E-2</v>
      </c>
      <c r="D177" s="1757">
        <f t="shared" si="43"/>
        <v>0.3</v>
      </c>
      <c r="E177" s="687">
        <f t="shared" si="38"/>
        <v>101.46721217779084</v>
      </c>
      <c r="F177" s="266">
        <f t="shared" si="35"/>
        <v>0.11515869542881774</v>
      </c>
      <c r="G177" s="611">
        <f t="shared" si="40"/>
        <v>101.12631042273132</v>
      </c>
      <c r="H177" s="633">
        <f t="shared" si="36"/>
        <v>0.13463532823598712</v>
      </c>
      <c r="I177" s="1726" t="s">
        <v>344</v>
      </c>
      <c r="J177" s="2597" t="str">
        <f t="shared" si="31"/>
        <v>---</v>
      </c>
      <c r="K177" s="2594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80">
        <v>39600</v>
      </c>
      <c r="B178" s="2615">
        <v>101.29824344257452</v>
      </c>
      <c r="C178" s="2604">
        <f t="shared" si="34"/>
        <v>-0.20977478173736586</v>
      </c>
      <c r="D178" s="1757">
        <f t="shared" si="43"/>
        <v>0.3</v>
      </c>
      <c r="E178" s="687">
        <f t="shared" si="38"/>
        <v>101.44217831182686</v>
      </c>
      <c r="F178" s="266">
        <f t="shared" si="35"/>
        <v>-2.5033865963976609E-2</v>
      </c>
      <c r="G178" s="611">
        <f t="shared" si="40"/>
        <v>101.22183559508051</v>
      </c>
      <c r="H178" s="633">
        <f t="shared" si="36"/>
        <v>9.5525172349184118E-2</v>
      </c>
      <c r="I178" s="1726" t="s">
        <v>350</v>
      </c>
      <c r="J178" s="2597" t="str">
        <f t="shared" si="31"/>
        <v>---</v>
      </c>
      <c r="K178" s="2594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80">
        <v>39630</v>
      </c>
      <c r="B179" s="2615">
        <v>100.88520610944506</v>
      </c>
      <c r="C179" s="2604">
        <f t="shared" si="34"/>
        <v>-0.41303733312945212</v>
      </c>
      <c r="D179" s="1757">
        <f t="shared" si="43"/>
        <v>0.1</v>
      </c>
      <c r="E179" s="687">
        <f t="shared" si="38"/>
        <v>101.23048925877715</v>
      </c>
      <c r="F179" s="266">
        <f t="shared" si="35"/>
        <v>-0.2116890530497102</v>
      </c>
      <c r="G179" s="611">
        <f t="shared" si="40"/>
        <v>101.24067755338442</v>
      </c>
      <c r="H179" s="633">
        <f t="shared" si="36"/>
        <v>1.8841958303909223E-2</v>
      </c>
      <c r="I179" s="1726" t="s">
        <v>350</v>
      </c>
      <c r="J179" s="2597" t="str">
        <f t="shared" si="31"/>
        <v>---</v>
      </c>
      <c r="K179" s="2594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80">
        <v>39661</v>
      </c>
      <c r="B180" s="2615">
        <v>100.28330908150737</v>
      </c>
      <c r="C180" s="2604">
        <f t="shared" si="34"/>
        <v>-0.60189702793769584</v>
      </c>
      <c r="D180" s="1757">
        <f t="shared" si="43"/>
        <v>-0.4</v>
      </c>
      <c r="E180" s="687">
        <f t="shared" si="38"/>
        <v>100.8222528778423</v>
      </c>
      <c r="F180" s="266">
        <f t="shared" si="35"/>
        <v>-0.40823638093485215</v>
      </c>
      <c r="G180" s="611">
        <f t="shared" si="40"/>
        <v>101.14727675784641</v>
      </c>
      <c r="H180" s="633">
        <f t="shared" si="36"/>
        <v>-9.3400795538002512E-2</v>
      </c>
      <c r="I180" s="1726" t="s">
        <v>346</v>
      </c>
      <c r="J180" s="2597" t="str">
        <f t="shared" si="31"/>
        <v>---</v>
      </c>
      <c r="K180" s="2594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80">
        <v>39692</v>
      </c>
      <c r="B181" s="2615">
        <v>99.506635989341802</v>
      </c>
      <c r="C181" s="2604">
        <f t="shared" si="34"/>
        <v>-0.77667309216556646</v>
      </c>
      <c r="D181" s="1757">
        <f t="shared" si="43"/>
        <v>-1.1000000000000001</v>
      </c>
      <c r="E181" s="687">
        <f t="shared" si="38"/>
        <v>100.2250503934314</v>
      </c>
      <c r="F181" s="266">
        <f t="shared" si="35"/>
        <v>-0.59720248441090007</v>
      </c>
      <c r="G181" s="611">
        <f t="shared" si="40"/>
        <v>100.9107187366059</v>
      </c>
      <c r="H181" s="633">
        <f t="shared" si="36"/>
        <v>-0.23655802124051206</v>
      </c>
      <c r="I181" s="1726" t="s">
        <v>346</v>
      </c>
      <c r="J181" s="2597" t="str">
        <f t="shared" si="31"/>
        <v>---</v>
      </c>
      <c r="K181" s="2594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80">
        <v>39722</v>
      </c>
      <c r="B182" s="2615">
        <v>98.572896138101015</v>
      </c>
      <c r="C182" s="2604">
        <f t="shared" si="34"/>
        <v>-0.93373985124078729</v>
      </c>
      <c r="D182" s="1757">
        <f t="shared" si="43"/>
        <v>-2</v>
      </c>
      <c r="E182" s="687">
        <f t="shared" si="38"/>
        <v>99.454280402983386</v>
      </c>
      <c r="F182" s="266">
        <f t="shared" si="35"/>
        <v>-0.77076999044801653</v>
      </c>
      <c r="G182" s="611">
        <f t="shared" si="40"/>
        <v>100.51065460769654</v>
      </c>
      <c r="H182" s="633">
        <f t="shared" si="36"/>
        <v>-0.4000641289093636</v>
      </c>
      <c r="I182" s="1726" t="s">
        <v>346</v>
      </c>
      <c r="J182" s="2597" t="str">
        <f t="shared" si="31"/>
        <v>---</v>
      </c>
      <c r="K182" s="2594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80">
        <v>39753</v>
      </c>
      <c r="B183" s="2615">
        <v>97.542623518597651</v>
      </c>
      <c r="C183" s="2604">
        <f t="shared" si="34"/>
        <v>-1.0302726195033642</v>
      </c>
      <c r="D183" s="1757">
        <f t="shared" si="43"/>
        <v>-3.1</v>
      </c>
      <c r="E183" s="687">
        <f t="shared" si="38"/>
        <v>98.540718548680161</v>
      </c>
      <c r="F183" s="266">
        <f t="shared" si="35"/>
        <v>-0.91356185430322512</v>
      </c>
      <c r="G183" s="611">
        <f t="shared" si="40"/>
        <v>99.942418929125623</v>
      </c>
      <c r="H183" s="633">
        <f t="shared" si="36"/>
        <v>-0.56823567857091462</v>
      </c>
      <c r="I183" s="1726" t="s">
        <v>346</v>
      </c>
      <c r="J183" s="2597" t="str">
        <f t="shared" si="31"/>
        <v>---</v>
      </c>
      <c r="K183" s="2594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80">
        <v>39783</v>
      </c>
      <c r="B184" s="2615">
        <v>96.525135300994009</v>
      </c>
      <c r="C184" s="2604">
        <f t="shared" si="34"/>
        <v>-1.0174882176036419</v>
      </c>
      <c r="D184" s="1757">
        <f t="shared" si="43"/>
        <v>-4.2</v>
      </c>
      <c r="E184" s="687">
        <f t="shared" si="38"/>
        <v>97.546884985897563</v>
      </c>
      <c r="F184" s="266">
        <f t="shared" si="35"/>
        <v>-0.99383356278259782</v>
      </c>
      <c r="G184" s="611">
        <f t="shared" si="40"/>
        <v>99.230578511508767</v>
      </c>
      <c r="H184" s="633">
        <f t="shared" si="36"/>
        <v>-0.71184041761685535</v>
      </c>
      <c r="I184" s="1726" t="s">
        <v>346</v>
      </c>
      <c r="J184" s="2597" t="str">
        <f t="shared" si="31"/>
        <v>---</v>
      </c>
      <c r="K184" s="2594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82">
        <v>39814</v>
      </c>
      <c r="B185" s="2615">
        <v>95.62467779169971</v>
      </c>
      <c r="C185" s="2606">
        <f t="shared" si="34"/>
        <v>-0.90045750929429857</v>
      </c>
      <c r="D185" s="1756">
        <f t="shared" si="43"/>
        <v>-5.3</v>
      </c>
      <c r="E185" s="689">
        <f t="shared" si="38"/>
        <v>96.564145537097133</v>
      </c>
      <c r="F185" s="268">
        <f t="shared" si="35"/>
        <v>-0.98273944880043018</v>
      </c>
      <c r="G185" s="613">
        <f t="shared" si="40"/>
        <v>98.420069132812387</v>
      </c>
      <c r="H185" s="635">
        <f t="shared" si="36"/>
        <v>-0.81050937869638062</v>
      </c>
      <c r="I185" s="1728" t="s">
        <v>346</v>
      </c>
      <c r="J185" s="2597" t="str">
        <f t="shared" si="31"/>
        <v>---</v>
      </c>
      <c r="K185" s="2594">
        <v>0</v>
      </c>
      <c r="L185" s="1775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80">
        <v>39845</v>
      </c>
      <c r="B186" s="2615">
        <v>94.98417833879347</v>
      </c>
      <c r="C186" s="2604">
        <f t="shared" si="34"/>
        <v>-0.64049945290624066</v>
      </c>
      <c r="D186" s="1757">
        <f t="shared" si="43"/>
        <v>-6.1</v>
      </c>
      <c r="E186" s="687">
        <f t="shared" si="38"/>
        <v>95.711330477162392</v>
      </c>
      <c r="F186" s="266">
        <f t="shared" si="35"/>
        <v>-0.85281505993474127</v>
      </c>
      <c r="G186" s="611">
        <f t="shared" si="40"/>
        <v>97.577065165576442</v>
      </c>
      <c r="H186" s="633">
        <f t="shared" si="36"/>
        <v>-0.84300396723594417</v>
      </c>
      <c r="I186" s="1726" t="s">
        <v>346</v>
      </c>
      <c r="J186" s="2597" t="str">
        <f t="shared" si="31"/>
        <v>---</v>
      </c>
      <c r="K186" s="2594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80">
        <v>39873</v>
      </c>
      <c r="B187" s="2615">
        <v>94.678427133547274</v>
      </c>
      <c r="C187" s="2604">
        <f t="shared" si="34"/>
        <v>-0.30575120524619592</v>
      </c>
      <c r="D187" s="1757">
        <f t="shared" si="43"/>
        <v>-6.6</v>
      </c>
      <c r="E187" s="687">
        <f t="shared" si="38"/>
        <v>95.095761088013475</v>
      </c>
      <c r="F187" s="266">
        <f t="shared" si="35"/>
        <v>-0.61556938914891646</v>
      </c>
      <c r="G187" s="611">
        <f t="shared" si="40"/>
        <v>96.776367744439284</v>
      </c>
      <c r="H187" s="633">
        <f t="shared" si="36"/>
        <v>-0.80069742113715847</v>
      </c>
      <c r="I187" s="1726" t="s">
        <v>346</v>
      </c>
      <c r="J187" s="2597" t="str">
        <f t="shared" si="31"/>
        <v>---</v>
      </c>
      <c r="K187" s="2594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83">
        <v>39904</v>
      </c>
      <c r="B188" s="2615">
        <v>94.645563014713758</v>
      </c>
      <c r="C188" s="593">
        <f t="shared" si="34"/>
        <v>-3.2864118833515477E-2</v>
      </c>
      <c r="D188" s="1759">
        <f t="shared" si="43"/>
        <v>-6.8</v>
      </c>
      <c r="E188" s="683">
        <f t="shared" si="38"/>
        <v>94.769389495684834</v>
      </c>
      <c r="F188" s="693">
        <f t="shared" si="35"/>
        <v>-0.32637159232864121</v>
      </c>
      <c r="G188" s="393">
        <f t="shared" si="40"/>
        <v>96.081928748063845</v>
      </c>
      <c r="H188" s="295">
        <f t="shared" si="36"/>
        <v>-0.69443899637543893</v>
      </c>
      <c r="I188" s="1729" t="s">
        <v>346</v>
      </c>
      <c r="J188" s="2600" t="str">
        <f t="shared" si="31"/>
        <v>谷</v>
      </c>
      <c r="K188" s="2594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80">
        <v>39934</v>
      </c>
      <c r="B189" s="2615">
        <v>94.857556590356282</v>
      </c>
      <c r="C189" s="2604">
        <f t="shared" si="34"/>
        <v>0.21199357564252352</v>
      </c>
      <c r="D189" s="1757">
        <f t="shared" si="43"/>
        <v>-6.6</v>
      </c>
      <c r="E189" s="687">
        <f t="shared" si="38"/>
        <v>94.727182246205771</v>
      </c>
      <c r="F189" s="266">
        <f t="shared" si="35"/>
        <v>-4.2207249479062625E-2</v>
      </c>
      <c r="G189" s="611">
        <f t="shared" si="40"/>
        <v>95.551165955528873</v>
      </c>
      <c r="H189" s="633">
        <f t="shared" si="36"/>
        <v>-0.53076279253497205</v>
      </c>
      <c r="I189" s="1726" t="s">
        <v>346</v>
      </c>
      <c r="J189" s="2597" t="str">
        <f t="shared" si="31"/>
        <v>---</v>
      </c>
      <c r="K189" s="2594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80">
        <v>39965</v>
      </c>
      <c r="B190" s="2615">
        <v>95.301613350501412</v>
      </c>
      <c r="C190" s="2604">
        <f t="shared" si="34"/>
        <v>0.44405676014513062</v>
      </c>
      <c r="D190" s="1757">
        <f t="shared" si="43"/>
        <v>-5.9</v>
      </c>
      <c r="E190" s="687">
        <f t="shared" si="38"/>
        <v>94.934910985190484</v>
      </c>
      <c r="F190" s="266">
        <f t="shared" si="35"/>
        <v>0.20772873898471289</v>
      </c>
      <c r="G190" s="611">
        <f t="shared" si="40"/>
        <v>95.231021645800837</v>
      </c>
      <c r="H190" s="633">
        <f t="shared" si="36"/>
        <v>-0.32014430972803609</v>
      </c>
      <c r="I190" s="1726" t="s">
        <v>349</v>
      </c>
      <c r="J190" s="2597" t="str">
        <f t="shared" si="31"/>
        <v>---</v>
      </c>
      <c r="K190" s="2594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80">
        <v>39995</v>
      </c>
      <c r="B191" s="2615">
        <v>95.914489507941155</v>
      </c>
      <c r="C191" s="2604">
        <f t="shared" si="34"/>
        <v>0.612876157439743</v>
      </c>
      <c r="D191" s="1757">
        <f t="shared" si="43"/>
        <v>-4.9000000000000004</v>
      </c>
      <c r="E191" s="687">
        <f t="shared" si="38"/>
        <v>95.35788648293294</v>
      </c>
      <c r="F191" s="266">
        <f t="shared" si="35"/>
        <v>0.42297549774245624</v>
      </c>
      <c r="G191" s="611">
        <f t="shared" si="40"/>
        <v>95.143786532507576</v>
      </c>
      <c r="H191" s="633">
        <f t="shared" si="36"/>
        <v>-8.7235113293260724E-2</v>
      </c>
      <c r="I191" s="1726" t="s">
        <v>349</v>
      </c>
      <c r="J191" s="2597" t="str">
        <f t="shared" si="31"/>
        <v>---</v>
      </c>
      <c r="K191" s="2594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80">
        <v>40026</v>
      </c>
      <c r="B192" s="2615">
        <v>96.636500222939617</v>
      </c>
      <c r="C192" s="2604">
        <f t="shared" si="34"/>
        <v>0.72201071499846137</v>
      </c>
      <c r="D192" s="1757">
        <f t="shared" si="43"/>
        <v>-3.6</v>
      </c>
      <c r="E192" s="687">
        <f t="shared" si="38"/>
        <v>95.950867693794066</v>
      </c>
      <c r="F192" s="266">
        <f t="shared" si="35"/>
        <v>0.59298121086112587</v>
      </c>
      <c r="G192" s="611">
        <f t="shared" si="40"/>
        <v>95.288332594113285</v>
      </c>
      <c r="H192" s="633">
        <f t="shared" si="36"/>
        <v>0.14454606160570904</v>
      </c>
      <c r="I192" s="1726" t="s">
        <v>344</v>
      </c>
      <c r="J192" s="2597" t="str">
        <f t="shared" si="31"/>
        <v>---</v>
      </c>
      <c r="K192" s="2594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80">
        <v>40057</v>
      </c>
      <c r="B193" s="2615">
        <v>97.435953613693371</v>
      </c>
      <c r="C193" s="2604">
        <f t="shared" si="34"/>
        <v>0.79945339075375443</v>
      </c>
      <c r="D193" s="1757">
        <f t="shared" si="43"/>
        <v>-2.1</v>
      </c>
      <c r="E193" s="687">
        <f t="shared" si="38"/>
        <v>96.662314448191367</v>
      </c>
      <c r="F193" s="266">
        <f t="shared" si="35"/>
        <v>0.71144675439730065</v>
      </c>
      <c r="G193" s="611">
        <f t="shared" si="40"/>
        <v>95.638586204813279</v>
      </c>
      <c r="H193" s="633">
        <f t="shared" si="36"/>
        <v>0.35025361069999406</v>
      </c>
      <c r="I193" s="1726" t="s">
        <v>344</v>
      </c>
      <c r="J193" s="2597" t="str">
        <f t="shared" si="31"/>
        <v>---</v>
      </c>
      <c r="K193" s="2594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80">
        <v>40087</v>
      </c>
      <c r="B194" s="2615">
        <v>98.220174331757306</v>
      </c>
      <c r="C194" s="2604">
        <f t="shared" si="34"/>
        <v>0.7842207180639349</v>
      </c>
      <c r="D194" s="1757">
        <f t="shared" si="43"/>
        <v>-0.4</v>
      </c>
      <c r="E194" s="687">
        <f t="shared" si="38"/>
        <v>97.430876056130089</v>
      </c>
      <c r="F194" s="266">
        <f t="shared" si="35"/>
        <v>0.76856160793872164</v>
      </c>
      <c r="G194" s="611">
        <f t="shared" si="40"/>
        <v>96.144550090271849</v>
      </c>
      <c r="H194" s="633">
        <f t="shared" si="36"/>
        <v>0.50596388545856996</v>
      </c>
      <c r="I194" s="1726" t="s">
        <v>344</v>
      </c>
      <c r="J194" s="2597" t="str">
        <f t="shared" si="31"/>
        <v>---</v>
      </c>
      <c r="K194" s="2594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80">
        <v>40118</v>
      </c>
      <c r="B195" s="2615">
        <v>98.924520953067386</v>
      </c>
      <c r="C195" s="2604">
        <f t="shared" si="34"/>
        <v>0.70434662131007997</v>
      </c>
      <c r="D195" s="1757">
        <f t="shared" si="43"/>
        <v>1.4</v>
      </c>
      <c r="E195" s="687">
        <f t="shared" si="38"/>
        <v>98.19354963283935</v>
      </c>
      <c r="F195" s="266">
        <f t="shared" si="35"/>
        <v>0.76267357670926117</v>
      </c>
      <c r="G195" s="611">
        <f t="shared" si="40"/>
        <v>96.755829795750927</v>
      </c>
      <c r="H195" s="633">
        <f t="shared" si="36"/>
        <v>0.61127970547907751</v>
      </c>
      <c r="I195" s="1726" t="s">
        <v>344</v>
      </c>
      <c r="J195" s="2597" t="str">
        <f t="shared" si="31"/>
        <v>---</v>
      </c>
      <c r="K195" s="2594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81">
        <v>40148</v>
      </c>
      <c r="B196" s="2615">
        <v>99.507801739398346</v>
      </c>
      <c r="C196" s="2605">
        <f t="shared" si="34"/>
        <v>0.5832807863309597</v>
      </c>
      <c r="D196" s="1758">
        <f t="shared" si="43"/>
        <v>3.1</v>
      </c>
      <c r="E196" s="688">
        <f t="shared" si="38"/>
        <v>98.884165674741027</v>
      </c>
      <c r="F196" s="267">
        <f t="shared" si="35"/>
        <v>0.69061604190167714</v>
      </c>
      <c r="G196" s="612">
        <f t="shared" si="40"/>
        <v>97.42015053132836</v>
      </c>
      <c r="H196" s="634">
        <f t="shared" si="36"/>
        <v>0.66432073557743365</v>
      </c>
      <c r="I196" s="1727" t="s">
        <v>344</v>
      </c>
      <c r="J196" s="2598" t="str">
        <f t="shared" si="31"/>
        <v>---</v>
      </c>
      <c r="K196" s="2594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80">
        <v>40179</v>
      </c>
      <c r="B197" s="2615">
        <v>99.98771273772735</v>
      </c>
      <c r="C197" s="2604">
        <f t="shared" si="34"/>
        <v>0.47991099832900375</v>
      </c>
      <c r="D197" s="1757">
        <f t="shared" si="43"/>
        <v>4.5999999999999996</v>
      </c>
      <c r="E197" s="687">
        <f t="shared" si="38"/>
        <v>99.473345143397694</v>
      </c>
      <c r="F197" s="266">
        <f t="shared" si="35"/>
        <v>0.58917946865666693</v>
      </c>
      <c r="G197" s="611">
        <f t="shared" si="40"/>
        <v>98.089593300932066</v>
      </c>
      <c r="H197" s="633">
        <f t="shared" si="36"/>
        <v>0.6694427696037053</v>
      </c>
      <c r="I197" s="1726" t="s">
        <v>344</v>
      </c>
      <c r="J197" s="2599" t="str">
        <f t="shared" si="31"/>
        <v>---</v>
      </c>
      <c r="K197" s="2594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80">
        <v>40210</v>
      </c>
      <c r="B198" s="2615">
        <v>100.3233271164592</v>
      </c>
      <c r="C198" s="2604">
        <f t="shared" si="34"/>
        <v>0.3356143787318473</v>
      </c>
      <c r="D198" s="1757">
        <f t="shared" si="43"/>
        <v>5.6</v>
      </c>
      <c r="E198" s="687">
        <f t="shared" si="38"/>
        <v>99.939613864528312</v>
      </c>
      <c r="F198" s="266">
        <f t="shared" si="35"/>
        <v>0.46626872113061779</v>
      </c>
      <c r="G198" s="611">
        <f t="shared" si="40"/>
        <v>98.719427245006059</v>
      </c>
      <c r="H198" s="633">
        <f t="shared" si="36"/>
        <v>0.62983394407399373</v>
      </c>
      <c r="I198" s="1726" t="s">
        <v>344</v>
      </c>
      <c r="J198" s="2597" t="str">
        <f t="shared" ref="J198:J261" si="46">IF(K198=1,"山",IF(K198=-1,"谷","---"))</f>
        <v>---</v>
      </c>
      <c r="K198" s="2594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80">
        <v>40238</v>
      </c>
      <c r="B199" s="2615">
        <v>100.49545659430009</v>
      </c>
      <c r="C199" s="2604">
        <f t="shared" ref="C199:C265" si="49">B199-B198</f>
        <v>0.17212947784089749</v>
      </c>
      <c r="D199" s="1757">
        <f t="shared" si="43"/>
        <v>6.1</v>
      </c>
      <c r="E199" s="687">
        <f t="shared" si="38"/>
        <v>100.26883214949555</v>
      </c>
      <c r="F199" s="266">
        <f t="shared" si="35"/>
        <v>0.32921828496724004</v>
      </c>
      <c r="G199" s="611">
        <f t="shared" si="40"/>
        <v>99.270706726629001</v>
      </c>
      <c r="H199" s="633">
        <f t="shared" si="36"/>
        <v>0.5512794816229416</v>
      </c>
      <c r="I199" s="1726" t="s">
        <v>344</v>
      </c>
      <c r="J199" s="2597" t="str">
        <f t="shared" si="46"/>
        <v>---</v>
      </c>
      <c r="K199" s="2594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83">
        <v>40269</v>
      </c>
      <c r="B200" s="2615">
        <v>100.54474025350423</v>
      </c>
      <c r="C200" s="593">
        <f t="shared" si="49"/>
        <v>4.9283659204135688E-2</v>
      </c>
      <c r="D200" s="1759">
        <f t="shared" si="43"/>
        <v>6.2</v>
      </c>
      <c r="E200" s="683">
        <f t="shared" si="38"/>
        <v>100.45450798808785</v>
      </c>
      <c r="F200" s="693">
        <f t="shared" ref="F200:F263" si="50">E200-E199</f>
        <v>0.18567583859230297</v>
      </c>
      <c r="G200" s="393">
        <f t="shared" si="40"/>
        <v>99.714819103744844</v>
      </c>
      <c r="H200" s="295">
        <f t="shared" ref="H200:H263" si="51">G200-G199</f>
        <v>0.44411237711584306</v>
      </c>
      <c r="I200" s="1729" t="s">
        <v>344</v>
      </c>
      <c r="J200" s="2600" t="str">
        <f t="shared" si="46"/>
        <v>---</v>
      </c>
      <c r="K200" s="2594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80">
        <v>40299</v>
      </c>
      <c r="B201" s="2615">
        <v>100.51955088743966</v>
      </c>
      <c r="C201" s="2604">
        <f t="shared" si="49"/>
        <v>-2.5189366064566343E-2</v>
      </c>
      <c r="D201" s="1757">
        <f t="shared" si="43"/>
        <v>6</v>
      </c>
      <c r="E201" s="687">
        <f t="shared" si="38"/>
        <v>100.519915911748</v>
      </c>
      <c r="F201" s="266">
        <f t="shared" si="50"/>
        <v>6.5407923660146139E-2</v>
      </c>
      <c r="G201" s="611">
        <f t="shared" si="40"/>
        <v>100.04330146884232</v>
      </c>
      <c r="H201" s="633">
        <f t="shared" si="51"/>
        <v>0.32848236509747153</v>
      </c>
      <c r="I201" s="1726" t="s">
        <v>344</v>
      </c>
      <c r="J201" s="2597" t="str">
        <f t="shared" si="46"/>
        <v>---</v>
      </c>
      <c r="K201" s="2594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80">
        <v>40330</v>
      </c>
      <c r="B202" s="2615">
        <v>100.44730570123713</v>
      </c>
      <c r="C202" s="2604">
        <f t="shared" si="49"/>
        <v>-7.2245186202536615E-2</v>
      </c>
      <c r="D202" s="1757">
        <f t="shared" si="43"/>
        <v>5.4</v>
      </c>
      <c r="E202" s="687">
        <f t="shared" si="38"/>
        <v>100.50386561406033</v>
      </c>
      <c r="F202" s="266">
        <f t="shared" si="50"/>
        <v>-1.6050297687669968E-2</v>
      </c>
      <c r="G202" s="611">
        <f t="shared" si="40"/>
        <v>100.26084214715229</v>
      </c>
      <c r="H202" s="633">
        <f t="shared" si="51"/>
        <v>0.21754067830997315</v>
      </c>
      <c r="I202" s="1726" t="s">
        <v>350</v>
      </c>
      <c r="J202" s="2597" t="str">
        <f t="shared" si="46"/>
        <v>---</v>
      </c>
      <c r="K202" s="2594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80">
        <v>40360</v>
      </c>
      <c r="B203" s="2615">
        <v>100.35856347007243</v>
      </c>
      <c r="C203" s="2604">
        <f t="shared" si="49"/>
        <v>-8.8742231164701479E-2</v>
      </c>
      <c r="D203" s="1757">
        <f t="shared" si="43"/>
        <v>4.5999999999999996</v>
      </c>
      <c r="E203" s="687">
        <f t="shared" si="38"/>
        <v>100.44180668624973</v>
      </c>
      <c r="F203" s="266">
        <f t="shared" si="50"/>
        <v>-6.2058927810596742E-2</v>
      </c>
      <c r="G203" s="611">
        <f t="shared" si="40"/>
        <v>100.38237953724858</v>
      </c>
      <c r="H203" s="633">
        <f t="shared" si="51"/>
        <v>0.12153739009629305</v>
      </c>
      <c r="I203" s="1726" t="s">
        <v>350</v>
      </c>
      <c r="J203" s="2597" t="str">
        <f t="shared" si="46"/>
        <v>---</v>
      </c>
      <c r="K203" s="2594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80">
        <v>40391</v>
      </c>
      <c r="B204" s="2615">
        <v>100.23822158056846</v>
      </c>
      <c r="C204" s="2604">
        <f t="shared" si="49"/>
        <v>-0.12034188950396185</v>
      </c>
      <c r="D204" s="1757">
        <f t="shared" si="43"/>
        <v>3.7</v>
      </c>
      <c r="E204" s="687">
        <f t="shared" ref="E204:E267" si="53">SUM(B202:B204)/3</f>
        <v>100.348030250626</v>
      </c>
      <c r="F204" s="266">
        <f t="shared" si="50"/>
        <v>-9.3776435623738053E-2</v>
      </c>
      <c r="G204" s="611">
        <f t="shared" si="40"/>
        <v>100.41816651479733</v>
      </c>
      <c r="H204" s="633">
        <f t="shared" si="51"/>
        <v>3.578697754875293E-2</v>
      </c>
      <c r="I204" s="1726" t="s">
        <v>346</v>
      </c>
      <c r="J204" s="2597" t="str">
        <f t="shared" si="46"/>
        <v>---</v>
      </c>
      <c r="K204" s="2594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80">
        <v>40422</v>
      </c>
      <c r="B205" s="2615">
        <v>100.12592219199232</v>
      </c>
      <c r="C205" s="2604">
        <f t="shared" si="49"/>
        <v>-0.11229938857614741</v>
      </c>
      <c r="D205" s="1757">
        <f t="shared" si="43"/>
        <v>2.8</v>
      </c>
      <c r="E205" s="687">
        <f t="shared" si="53"/>
        <v>100.24090241421106</v>
      </c>
      <c r="F205" s="266">
        <f t="shared" si="50"/>
        <v>-0.10712783641493218</v>
      </c>
      <c r="G205" s="611">
        <f t="shared" si="40"/>
        <v>100.38996581130206</v>
      </c>
      <c r="H205" s="633">
        <f t="shared" si="51"/>
        <v>-2.8200703495272705E-2</v>
      </c>
      <c r="I205" s="1726" t="s">
        <v>346</v>
      </c>
      <c r="J205" s="2597" t="str">
        <f t="shared" si="46"/>
        <v>---</v>
      </c>
      <c r="K205" s="2594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80">
        <v>40452</v>
      </c>
      <c r="B206" s="2615">
        <v>100.04320888064311</v>
      </c>
      <c r="C206" s="2604">
        <f t="shared" si="49"/>
        <v>-8.2713311349209562E-2</v>
      </c>
      <c r="D206" s="1757">
        <f t="shared" si="43"/>
        <v>1.9</v>
      </c>
      <c r="E206" s="687">
        <f t="shared" si="53"/>
        <v>100.13578421773464</v>
      </c>
      <c r="F206" s="266">
        <f t="shared" si="50"/>
        <v>-0.1051181964764254</v>
      </c>
      <c r="G206" s="611">
        <f t="shared" si="40"/>
        <v>100.32535899506533</v>
      </c>
      <c r="H206" s="633">
        <f t="shared" si="51"/>
        <v>-6.4606816236732811E-2</v>
      </c>
      <c r="I206" s="1726" t="s">
        <v>346</v>
      </c>
      <c r="J206" s="2597" t="str">
        <f t="shared" si="46"/>
        <v>---</v>
      </c>
      <c r="K206" s="2594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80">
        <v>40483</v>
      </c>
      <c r="B207" s="2615">
        <v>100.05846343724976</v>
      </c>
      <c r="C207" s="2604">
        <f t="shared" si="49"/>
        <v>1.5254556606649317E-2</v>
      </c>
      <c r="D207" s="1757">
        <f t="shared" si="43"/>
        <v>1.1000000000000001</v>
      </c>
      <c r="E207" s="687">
        <f t="shared" si="53"/>
        <v>100.0758648366284</v>
      </c>
      <c r="F207" s="266">
        <f t="shared" si="50"/>
        <v>-5.9919381106240621E-2</v>
      </c>
      <c r="G207" s="611">
        <f t="shared" si="40"/>
        <v>100.25589087845755</v>
      </c>
      <c r="H207" s="633">
        <f t="shared" si="51"/>
        <v>-6.9468116607779962E-2</v>
      </c>
      <c r="I207" s="1726" t="s">
        <v>346</v>
      </c>
      <c r="J207" s="2597" t="str">
        <f t="shared" si="46"/>
        <v>---</v>
      </c>
      <c r="K207" s="2594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80">
        <v>40513</v>
      </c>
      <c r="B208" s="2615">
        <v>100.16685731703838</v>
      </c>
      <c r="C208" s="2604">
        <f t="shared" si="49"/>
        <v>0.10839387978862192</v>
      </c>
      <c r="D208" s="1757">
        <f t="shared" si="43"/>
        <v>0.7</v>
      </c>
      <c r="E208" s="687">
        <f t="shared" si="53"/>
        <v>100.08950987831041</v>
      </c>
      <c r="F208" s="266">
        <f t="shared" si="50"/>
        <v>1.3645041682011083E-2</v>
      </c>
      <c r="G208" s="611">
        <f t="shared" ref="G208:G271" si="55">SUM(B202:B208)/7</f>
        <v>100.20550608268594</v>
      </c>
      <c r="H208" s="633">
        <f t="shared" si="51"/>
        <v>-5.038479577160615E-2</v>
      </c>
      <c r="I208" s="1726" t="s">
        <v>349</v>
      </c>
      <c r="J208" s="2597" t="str">
        <f t="shared" si="46"/>
        <v>---</v>
      </c>
      <c r="K208" s="2594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82">
        <v>40544</v>
      </c>
      <c r="B209" s="2615">
        <v>100.27910636248762</v>
      </c>
      <c r="C209" s="2606">
        <f t="shared" si="49"/>
        <v>0.11224904544924641</v>
      </c>
      <c r="D209" s="1756">
        <f t="shared" si="43"/>
        <v>0.3</v>
      </c>
      <c r="E209" s="689">
        <f t="shared" si="53"/>
        <v>100.1681423722586</v>
      </c>
      <c r="F209" s="268">
        <f t="shared" si="50"/>
        <v>7.8632493948191495E-2</v>
      </c>
      <c r="G209" s="613">
        <f t="shared" si="55"/>
        <v>100.18147760572172</v>
      </c>
      <c r="H209" s="635">
        <f t="shared" si="51"/>
        <v>-2.4028476964218726E-2</v>
      </c>
      <c r="I209" s="1728" t="s">
        <v>349</v>
      </c>
      <c r="J209" s="2597" t="str">
        <f t="shared" si="46"/>
        <v>---</v>
      </c>
      <c r="K209" s="2594">
        <v>0</v>
      </c>
      <c r="L209" s="1775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80">
        <v>40575</v>
      </c>
      <c r="B210" s="2615">
        <v>100.33161354988388</v>
      </c>
      <c r="C210" s="2604">
        <f t="shared" si="49"/>
        <v>5.2507187396258814E-2</v>
      </c>
      <c r="D210" s="1757">
        <f t="shared" ref="D210:D220" si="57">ROUND((B210-B198)/B198*100,1)</f>
        <v>0</v>
      </c>
      <c r="E210" s="687">
        <f t="shared" si="53"/>
        <v>100.25919240980329</v>
      </c>
      <c r="F210" s="266">
        <f t="shared" si="50"/>
        <v>9.1050037544690099E-2</v>
      </c>
      <c r="G210" s="611">
        <f t="shared" si="55"/>
        <v>100.17762761712336</v>
      </c>
      <c r="H210" s="633">
        <f t="shared" si="51"/>
        <v>-3.8499885983611648E-3</v>
      </c>
      <c r="I210" s="1726" t="s">
        <v>344</v>
      </c>
      <c r="J210" s="2597" t="str">
        <f t="shared" si="46"/>
        <v>---</v>
      </c>
      <c r="K210" s="2594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80">
        <v>40603</v>
      </c>
      <c r="B211" s="2615">
        <v>100.31773554559658</v>
      </c>
      <c r="C211" s="2604">
        <f t="shared" si="49"/>
        <v>-1.3878004287306567E-2</v>
      </c>
      <c r="D211" s="1757">
        <f t="shared" si="57"/>
        <v>-0.2</v>
      </c>
      <c r="E211" s="687">
        <f t="shared" si="53"/>
        <v>100.30948515265602</v>
      </c>
      <c r="F211" s="266">
        <f t="shared" si="50"/>
        <v>5.0292742852732886E-2</v>
      </c>
      <c r="G211" s="611">
        <f t="shared" si="55"/>
        <v>100.18898675498453</v>
      </c>
      <c r="H211" s="633">
        <f t="shared" si="51"/>
        <v>1.1359137861163049E-2</v>
      </c>
      <c r="I211" s="1726" t="s">
        <v>344</v>
      </c>
      <c r="J211" s="2597" t="str">
        <f t="shared" si="46"/>
        <v>---</v>
      </c>
      <c r="K211" s="2594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80">
        <v>40634</v>
      </c>
      <c r="B212" s="2615">
        <v>100.28190741273947</v>
      </c>
      <c r="C212" s="2604">
        <f t="shared" si="49"/>
        <v>-3.5828132857105288E-2</v>
      </c>
      <c r="D212" s="1757">
        <f t="shared" si="57"/>
        <v>-0.3</v>
      </c>
      <c r="E212" s="687">
        <f t="shared" si="53"/>
        <v>100.31041883607331</v>
      </c>
      <c r="F212" s="266">
        <f t="shared" si="50"/>
        <v>9.3368341728705673E-4</v>
      </c>
      <c r="G212" s="611">
        <f t="shared" si="55"/>
        <v>100.21127035794838</v>
      </c>
      <c r="H212" s="633">
        <f t="shared" si="51"/>
        <v>2.22836029638529E-2</v>
      </c>
      <c r="I212" s="1726" t="s">
        <v>350</v>
      </c>
      <c r="J212" s="2597" t="str">
        <f t="shared" si="46"/>
        <v>---</v>
      </c>
      <c r="K212" s="2594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80">
        <v>40664</v>
      </c>
      <c r="B213" s="2615">
        <v>100.27671158796832</v>
      </c>
      <c r="C213" s="2604">
        <f t="shared" si="49"/>
        <v>-5.1958247711496597E-3</v>
      </c>
      <c r="D213" s="1757">
        <f t="shared" si="57"/>
        <v>-0.2</v>
      </c>
      <c r="E213" s="687">
        <f t="shared" si="53"/>
        <v>100.29211818210145</v>
      </c>
      <c r="F213" s="266">
        <f t="shared" si="50"/>
        <v>-1.8300653971863312E-2</v>
      </c>
      <c r="G213" s="611">
        <f t="shared" si="55"/>
        <v>100.24462788756628</v>
      </c>
      <c r="H213" s="633">
        <f t="shared" si="51"/>
        <v>3.335752961790206E-2</v>
      </c>
      <c r="I213" s="1726" t="s">
        <v>350</v>
      </c>
      <c r="J213" s="2597" t="str">
        <f t="shared" si="46"/>
        <v>---</v>
      </c>
      <c r="K213" s="2594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80">
        <v>40695</v>
      </c>
      <c r="B214" s="2615">
        <v>100.31502071969187</v>
      </c>
      <c r="C214" s="2604">
        <f t="shared" si="49"/>
        <v>3.8309131723551104E-2</v>
      </c>
      <c r="D214" s="1757">
        <f t="shared" si="57"/>
        <v>-0.1</v>
      </c>
      <c r="E214" s="687">
        <f t="shared" si="53"/>
        <v>100.29121324013322</v>
      </c>
      <c r="F214" s="266">
        <f t="shared" si="50"/>
        <v>-9.049419682298776E-4</v>
      </c>
      <c r="G214" s="611">
        <f t="shared" si="55"/>
        <v>100.28127892791517</v>
      </c>
      <c r="H214" s="633">
        <f t="shared" si="51"/>
        <v>3.6651040348885999E-2</v>
      </c>
      <c r="I214" s="1726" t="s">
        <v>346</v>
      </c>
      <c r="J214" s="2597" t="str">
        <f t="shared" si="46"/>
        <v>---</v>
      </c>
      <c r="K214" s="2594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80">
        <v>40725</v>
      </c>
      <c r="B215" s="2615">
        <v>100.37969411968528</v>
      </c>
      <c r="C215" s="2604">
        <f t="shared" si="49"/>
        <v>6.467339999340993E-2</v>
      </c>
      <c r="D215" s="1757">
        <f t="shared" si="57"/>
        <v>0</v>
      </c>
      <c r="E215" s="687">
        <f t="shared" si="53"/>
        <v>100.32380880911516</v>
      </c>
      <c r="F215" s="266">
        <f t="shared" si="50"/>
        <v>3.2595568981946599E-2</v>
      </c>
      <c r="G215" s="611">
        <f t="shared" si="55"/>
        <v>100.31168418543616</v>
      </c>
      <c r="H215" s="633">
        <f t="shared" si="51"/>
        <v>3.0405257520996543E-2</v>
      </c>
      <c r="I215" s="1726" t="s">
        <v>346</v>
      </c>
      <c r="J215" s="2597" t="str">
        <f t="shared" si="46"/>
        <v>---</v>
      </c>
      <c r="K215" s="2594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80">
        <v>40756</v>
      </c>
      <c r="B216" s="2615">
        <v>100.45316853776697</v>
      </c>
      <c r="C216" s="2604">
        <f t="shared" si="49"/>
        <v>7.3474418081687531E-2</v>
      </c>
      <c r="D216" s="1757">
        <f t="shared" si="57"/>
        <v>0.2</v>
      </c>
      <c r="E216" s="687">
        <f t="shared" si="53"/>
        <v>100.38262779238137</v>
      </c>
      <c r="F216" s="266">
        <f t="shared" si="50"/>
        <v>5.8818983266206715E-2</v>
      </c>
      <c r="G216" s="611">
        <f t="shared" si="55"/>
        <v>100.33655021047605</v>
      </c>
      <c r="H216" s="633">
        <f t="shared" si="51"/>
        <v>2.4866025039884221E-2</v>
      </c>
      <c r="I216" s="1726" t="s">
        <v>349</v>
      </c>
      <c r="J216" s="2597" t="str">
        <f t="shared" si="46"/>
        <v>---</v>
      </c>
      <c r="K216" s="2594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80">
        <v>40787</v>
      </c>
      <c r="B217" s="2615">
        <v>100.49786837302251</v>
      </c>
      <c r="C217" s="2604">
        <f t="shared" si="49"/>
        <v>4.4699835255542553E-2</v>
      </c>
      <c r="D217" s="1757">
        <f t="shared" si="57"/>
        <v>0.4</v>
      </c>
      <c r="E217" s="687">
        <f t="shared" si="53"/>
        <v>100.44357701015826</v>
      </c>
      <c r="F217" s="266">
        <f t="shared" si="50"/>
        <v>6.0949217776894216E-2</v>
      </c>
      <c r="G217" s="611">
        <f t="shared" si="55"/>
        <v>100.36030089949585</v>
      </c>
      <c r="H217" s="633">
        <f t="shared" si="51"/>
        <v>2.3750689019806259E-2</v>
      </c>
      <c r="I217" s="1726" t="s">
        <v>349</v>
      </c>
      <c r="J217" s="2597" t="str">
        <f t="shared" si="46"/>
        <v>---</v>
      </c>
      <c r="K217" s="2594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80">
        <v>40817</v>
      </c>
      <c r="B218" s="2615">
        <v>100.54546114375785</v>
      </c>
      <c r="C218" s="2604">
        <f t="shared" si="49"/>
        <v>4.7592770735334966E-2</v>
      </c>
      <c r="D218" s="1757">
        <f t="shared" si="57"/>
        <v>0.5</v>
      </c>
      <c r="E218" s="687">
        <f t="shared" si="53"/>
        <v>100.49883268484911</v>
      </c>
      <c r="F218" s="266">
        <f t="shared" si="50"/>
        <v>5.5255674690840806E-2</v>
      </c>
      <c r="G218" s="611">
        <f t="shared" si="55"/>
        <v>100.39283312780459</v>
      </c>
      <c r="H218" s="633">
        <f t="shared" si="51"/>
        <v>3.2532228308738809E-2</v>
      </c>
      <c r="I218" s="1726" t="s">
        <v>349</v>
      </c>
      <c r="J218" s="2597" t="str">
        <f t="shared" si="46"/>
        <v>---</v>
      </c>
      <c r="K218" s="2594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80">
        <v>40848</v>
      </c>
      <c r="B219" s="2615">
        <v>100.60725470662844</v>
      </c>
      <c r="C219" s="2604">
        <f t="shared" si="49"/>
        <v>6.179356287059079E-2</v>
      </c>
      <c r="D219" s="1757">
        <f t="shared" si="57"/>
        <v>0.5</v>
      </c>
      <c r="E219" s="687">
        <f t="shared" si="53"/>
        <v>100.55019474113628</v>
      </c>
      <c r="F219" s="266">
        <f t="shared" si="50"/>
        <v>5.1362056287175051E-2</v>
      </c>
      <c r="G219" s="611">
        <f t="shared" si="55"/>
        <v>100.4393113126459</v>
      </c>
      <c r="H219" s="633">
        <f t="shared" si="51"/>
        <v>4.6478184841305392E-2</v>
      </c>
      <c r="I219" s="1726" t="s">
        <v>349</v>
      </c>
      <c r="J219" s="2597" t="str">
        <f t="shared" si="46"/>
        <v>---</v>
      </c>
      <c r="K219" s="2594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81">
        <v>40878</v>
      </c>
      <c r="B220" s="2615">
        <v>100.67219950081427</v>
      </c>
      <c r="C220" s="2605">
        <f t="shared" si="49"/>
        <v>6.4944794185834098E-2</v>
      </c>
      <c r="D220" s="1758">
        <f t="shared" si="57"/>
        <v>0.5</v>
      </c>
      <c r="E220" s="688">
        <f t="shared" si="53"/>
        <v>100.60830511706685</v>
      </c>
      <c r="F220" s="267">
        <f t="shared" si="50"/>
        <v>5.811037593056767E-2</v>
      </c>
      <c r="G220" s="612">
        <f t="shared" si="55"/>
        <v>100.4958095859096</v>
      </c>
      <c r="H220" s="634">
        <f t="shared" si="51"/>
        <v>5.6498273263699161E-2</v>
      </c>
      <c r="I220" s="1727" t="s">
        <v>281</v>
      </c>
      <c r="J220" s="2598" t="str">
        <f t="shared" si="46"/>
        <v>---</v>
      </c>
      <c r="K220" s="2594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80">
        <v>40909</v>
      </c>
      <c r="B221" s="2615">
        <v>100.72529616928239</v>
      </c>
      <c r="C221" s="2604">
        <f t="shared" si="49"/>
        <v>5.3096668468114672E-2</v>
      </c>
      <c r="D221" s="1746">
        <f>ROUND((B221-B209)/B209*100,2)</f>
        <v>0.44</v>
      </c>
      <c r="E221" s="687">
        <f t="shared" si="53"/>
        <v>100.66825012557503</v>
      </c>
      <c r="F221" s="266">
        <f t="shared" si="50"/>
        <v>5.9945008508179853E-2</v>
      </c>
      <c r="G221" s="611">
        <f t="shared" si="55"/>
        <v>100.55442036442254</v>
      </c>
      <c r="H221" s="633">
        <f t="shared" si="51"/>
        <v>5.8610778512942829E-2</v>
      </c>
      <c r="I221" s="1726" t="s">
        <v>281</v>
      </c>
      <c r="J221" s="2599" t="str">
        <f t="shared" si="46"/>
        <v>---</v>
      </c>
      <c r="K221" s="2594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80">
        <v>40940</v>
      </c>
      <c r="B222" s="2615">
        <v>100.74860847137852</v>
      </c>
      <c r="C222" s="2604">
        <f t="shared" si="49"/>
        <v>2.3312302096130111E-2</v>
      </c>
      <c r="D222" s="1746">
        <f t="shared" ref="D222:D285" si="59">ROUND((B222-B210)/B210*100,2)</f>
        <v>0.42</v>
      </c>
      <c r="E222" s="687">
        <f t="shared" si="53"/>
        <v>100.71536804715839</v>
      </c>
      <c r="F222" s="266">
        <f t="shared" si="50"/>
        <v>4.7117921583364364E-2</v>
      </c>
      <c r="G222" s="611">
        <f t="shared" si="55"/>
        <v>100.60712241466442</v>
      </c>
      <c r="H222" s="633">
        <f t="shared" si="51"/>
        <v>5.2702050241876464E-2</v>
      </c>
      <c r="I222" s="1726" t="s">
        <v>281</v>
      </c>
      <c r="J222" s="2597" t="str">
        <f t="shared" si="46"/>
        <v>山</v>
      </c>
      <c r="K222" s="2594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80">
        <v>40969</v>
      </c>
      <c r="B223" s="2615">
        <v>100.73271911690014</v>
      </c>
      <c r="C223" s="2604">
        <f t="shared" si="49"/>
        <v>-1.5889354478375139E-2</v>
      </c>
      <c r="D223" s="1746">
        <f t="shared" si="59"/>
        <v>0.41</v>
      </c>
      <c r="E223" s="687">
        <f t="shared" si="53"/>
        <v>100.73554125252035</v>
      </c>
      <c r="F223" s="266">
        <f t="shared" si="50"/>
        <v>2.0173205361956548E-2</v>
      </c>
      <c r="G223" s="611">
        <f t="shared" si="55"/>
        <v>100.64705821168344</v>
      </c>
      <c r="H223" s="633">
        <f t="shared" si="51"/>
        <v>3.9935797019026609E-2</v>
      </c>
      <c r="I223" s="1726" t="s">
        <v>281</v>
      </c>
      <c r="J223" s="2597" t="str">
        <f t="shared" si="46"/>
        <v>---</v>
      </c>
      <c r="K223" s="2594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80">
        <v>41000</v>
      </c>
      <c r="B224" s="2615">
        <v>100.6495686856281</v>
      </c>
      <c r="C224" s="2604">
        <f t="shared" si="49"/>
        <v>-8.3150431272045466E-2</v>
      </c>
      <c r="D224" s="1746">
        <f t="shared" si="59"/>
        <v>0.37</v>
      </c>
      <c r="E224" s="687">
        <f t="shared" si="53"/>
        <v>100.71029875796891</v>
      </c>
      <c r="F224" s="266">
        <f t="shared" si="50"/>
        <v>-2.5242494551434902E-2</v>
      </c>
      <c r="G224" s="611">
        <f t="shared" si="55"/>
        <v>100.66872968491282</v>
      </c>
      <c r="H224" s="633">
        <f t="shared" si="51"/>
        <v>2.1671473229375238E-2</v>
      </c>
      <c r="I224" s="1726" t="s">
        <v>281</v>
      </c>
      <c r="J224" s="2597" t="str">
        <f t="shared" si="46"/>
        <v>---</v>
      </c>
      <c r="K224" s="2594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80">
        <v>41030</v>
      </c>
      <c r="B225" s="2615">
        <v>100.50407567257264</v>
      </c>
      <c r="C225" s="2604">
        <f t="shared" si="49"/>
        <v>-0.14549301305545725</v>
      </c>
      <c r="D225" s="1746">
        <f t="shared" si="59"/>
        <v>0.23</v>
      </c>
      <c r="E225" s="687">
        <f t="shared" si="53"/>
        <v>100.62878782503363</v>
      </c>
      <c r="F225" s="266">
        <f t="shared" si="50"/>
        <v>-8.1510932935287883E-2</v>
      </c>
      <c r="G225" s="611">
        <f t="shared" si="55"/>
        <v>100.66281747474351</v>
      </c>
      <c r="H225" s="633">
        <f t="shared" si="51"/>
        <v>-5.9122101693134255E-3</v>
      </c>
      <c r="I225" s="1726" t="s">
        <v>281</v>
      </c>
      <c r="J225" s="2597" t="str">
        <f t="shared" si="46"/>
        <v>---</v>
      </c>
      <c r="K225" s="2594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80">
        <v>41061</v>
      </c>
      <c r="B226" s="2615">
        <v>100.2942391564458</v>
      </c>
      <c r="C226" s="2604">
        <f t="shared" si="49"/>
        <v>-0.20983651612684184</v>
      </c>
      <c r="D226" s="1746">
        <f t="shared" si="59"/>
        <v>-0.02</v>
      </c>
      <c r="E226" s="687">
        <f t="shared" si="53"/>
        <v>100.48262783821549</v>
      </c>
      <c r="F226" s="266">
        <f t="shared" si="50"/>
        <v>-0.1461599868181338</v>
      </c>
      <c r="G226" s="611">
        <f t="shared" si="55"/>
        <v>100.61810096757453</v>
      </c>
      <c r="H226" s="633">
        <f t="shared" si="51"/>
        <v>-4.471650716897102E-2</v>
      </c>
      <c r="I226" s="1726" t="s">
        <v>346</v>
      </c>
      <c r="J226" s="2597" t="str">
        <f t="shared" si="46"/>
        <v>---</v>
      </c>
      <c r="K226" s="2594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80">
        <v>41091</v>
      </c>
      <c r="B227" s="2615">
        <v>100.04374347877614</v>
      </c>
      <c r="C227" s="2604">
        <f t="shared" si="49"/>
        <v>-0.25049567766966163</v>
      </c>
      <c r="D227" s="1746">
        <f t="shared" si="59"/>
        <v>-0.33</v>
      </c>
      <c r="E227" s="687">
        <f t="shared" si="53"/>
        <v>100.28068610259818</v>
      </c>
      <c r="F227" s="266">
        <f t="shared" si="50"/>
        <v>-0.20194173561731077</v>
      </c>
      <c r="G227" s="611">
        <f t="shared" si="55"/>
        <v>100.52832153585481</v>
      </c>
      <c r="H227" s="633">
        <f t="shared" si="51"/>
        <v>-8.9779431719719582E-2</v>
      </c>
      <c r="I227" s="1726" t="s">
        <v>346</v>
      </c>
      <c r="J227" s="2597" t="str">
        <f t="shared" si="46"/>
        <v>---</v>
      </c>
      <c r="K227" s="2594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80">
        <v>41122</v>
      </c>
      <c r="B228" s="2615">
        <v>99.798079114743373</v>
      </c>
      <c r="C228" s="2604">
        <f t="shared" si="49"/>
        <v>-0.24566436403276271</v>
      </c>
      <c r="D228" s="1746">
        <f t="shared" si="59"/>
        <v>-0.65</v>
      </c>
      <c r="E228" s="687">
        <f t="shared" si="53"/>
        <v>100.04535391665509</v>
      </c>
      <c r="F228" s="266">
        <f t="shared" si="50"/>
        <v>-0.23533218594309346</v>
      </c>
      <c r="G228" s="611">
        <f t="shared" si="55"/>
        <v>100.39586195663495</v>
      </c>
      <c r="H228" s="633">
        <f t="shared" si="51"/>
        <v>-0.13245957921986928</v>
      </c>
      <c r="I228" s="1726" t="s">
        <v>346</v>
      </c>
      <c r="J228" s="2597" t="str">
        <f t="shared" si="46"/>
        <v>---</v>
      </c>
      <c r="K228" s="2594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80">
        <v>41153</v>
      </c>
      <c r="B229" s="2615">
        <v>99.591342507999173</v>
      </c>
      <c r="C229" s="2604">
        <f t="shared" si="49"/>
        <v>-0.20673660674420091</v>
      </c>
      <c r="D229" s="1746">
        <f t="shared" si="59"/>
        <v>-0.9</v>
      </c>
      <c r="E229" s="687">
        <f t="shared" si="53"/>
        <v>99.811055033839565</v>
      </c>
      <c r="F229" s="266">
        <f t="shared" si="50"/>
        <v>-0.2342988828155228</v>
      </c>
      <c r="G229" s="611">
        <f t="shared" si="55"/>
        <v>100.23053824758075</v>
      </c>
      <c r="H229" s="633">
        <f t="shared" si="51"/>
        <v>-0.16532370905419214</v>
      </c>
      <c r="I229" s="1726" t="s">
        <v>346</v>
      </c>
      <c r="J229" s="2597" t="str">
        <f t="shared" si="46"/>
        <v>---</v>
      </c>
      <c r="K229" s="2594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80">
        <v>41183</v>
      </c>
      <c r="B230" s="2615">
        <v>99.396589458648904</v>
      </c>
      <c r="C230" s="559">
        <f t="shared" si="49"/>
        <v>-0.19475304935026827</v>
      </c>
      <c r="D230" s="970">
        <f t="shared" si="59"/>
        <v>-1.1399999999999999</v>
      </c>
      <c r="E230" s="52">
        <f t="shared" si="53"/>
        <v>99.595337027130483</v>
      </c>
      <c r="F230" s="263">
        <f t="shared" si="50"/>
        <v>-0.21571800670908203</v>
      </c>
      <c r="G230" s="394">
        <f t="shared" si="55"/>
        <v>100.03966258211629</v>
      </c>
      <c r="H230" s="297">
        <f t="shared" si="51"/>
        <v>-0.19087566546446055</v>
      </c>
      <c r="I230" s="1732" t="s">
        <v>346</v>
      </c>
      <c r="J230" s="53" t="str">
        <f t="shared" si="46"/>
        <v>---</v>
      </c>
      <c r="K230" s="2594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83">
        <v>41214</v>
      </c>
      <c r="B231" s="2615">
        <v>99.22941127241576</v>
      </c>
      <c r="C231" s="593">
        <f t="shared" si="49"/>
        <v>-0.16717818623314429</v>
      </c>
      <c r="D231" s="1748">
        <f t="shared" si="59"/>
        <v>-1.37</v>
      </c>
      <c r="E231" s="683">
        <f t="shared" si="53"/>
        <v>99.405781079687941</v>
      </c>
      <c r="F231" s="693">
        <f t="shared" si="50"/>
        <v>-0.18955594744254256</v>
      </c>
      <c r="G231" s="393">
        <f t="shared" si="55"/>
        <v>99.836782951657383</v>
      </c>
      <c r="H231" s="295">
        <f t="shared" si="51"/>
        <v>-0.20287963045890933</v>
      </c>
      <c r="I231" s="1729" t="s">
        <v>346</v>
      </c>
      <c r="J231" s="2600" t="str">
        <f t="shared" si="46"/>
        <v>---</v>
      </c>
      <c r="K231" s="2594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80">
        <v>41244</v>
      </c>
      <c r="B232" s="2615">
        <v>99.125213730755135</v>
      </c>
      <c r="C232" s="2608">
        <f t="shared" si="49"/>
        <v>-0.10419754166062489</v>
      </c>
      <c r="D232" s="1000">
        <f t="shared" si="59"/>
        <v>-1.54</v>
      </c>
      <c r="E232" s="52">
        <f t="shared" si="53"/>
        <v>99.250404820606605</v>
      </c>
      <c r="F232" s="263">
        <f t="shared" si="50"/>
        <v>-0.15537625908133634</v>
      </c>
      <c r="G232" s="394">
        <f t="shared" si="55"/>
        <v>99.639802674254909</v>
      </c>
      <c r="H232" s="297">
        <f t="shared" si="51"/>
        <v>-0.19698027740247426</v>
      </c>
      <c r="I232" s="1732" t="s">
        <v>349</v>
      </c>
      <c r="J232" s="53" t="str">
        <f t="shared" si="46"/>
        <v>---</v>
      </c>
      <c r="K232" s="2594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82">
        <v>41275</v>
      </c>
      <c r="B233" s="2615">
        <v>99.118219200817123</v>
      </c>
      <c r="C233" s="2604">
        <f t="shared" si="49"/>
        <v>-6.994529938012306E-3</v>
      </c>
      <c r="D233" s="1746">
        <f t="shared" si="59"/>
        <v>-1.6</v>
      </c>
      <c r="E233" s="689">
        <f t="shared" si="53"/>
        <v>99.157614734662673</v>
      </c>
      <c r="F233" s="268">
        <f t="shared" si="50"/>
        <v>-9.2790085943931899E-2</v>
      </c>
      <c r="G233" s="613">
        <f t="shared" si="55"/>
        <v>99.471799823450809</v>
      </c>
      <c r="H233" s="635">
        <f t="shared" si="51"/>
        <v>-0.16800285080410049</v>
      </c>
      <c r="I233" s="1728" t="s">
        <v>349</v>
      </c>
      <c r="J233" s="2597" t="str">
        <f t="shared" si="46"/>
        <v>谷</v>
      </c>
      <c r="K233" s="2594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80">
        <v>41306</v>
      </c>
      <c r="B234" s="2615">
        <v>99.219121647651292</v>
      </c>
      <c r="C234" s="2604">
        <f t="shared" si="49"/>
        <v>0.10090244683416927</v>
      </c>
      <c r="D234" s="1746">
        <f t="shared" si="59"/>
        <v>-1.52</v>
      </c>
      <c r="E234" s="687">
        <f t="shared" si="53"/>
        <v>99.154184859741193</v>
      </c>
      <c r="F234" s="266">
        <f t="shared" si="50"/>
        <v>-3.4298749214798363E-3</v>
      </c>
      <c r="G234" s="611">
        <f t="shared" si="55"/>
        <v>99.353996704718682</v>
      </c>
      <c r="H234" s="633">
        <f t="shared" si="51"/>
        <v>-0.11780311873212668</v>
      </c>
      <c r="I234" s="1726" t="s">
        <v>343</v>
      </c>
      <c r="J234" s="2597" t="str">
        <f t="shared" si="46"/>
        <v>---</v>
      </c>
      <c r="K234" s="2594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80">
        <v>41334</v>
      </c>
      <c r="B235" s="2615">
        <v>99.384702872343297</v>
      </c>
      <c r="C235" s="2604">
        <f t="shared" si="49"/>
        <v>0.16558122469200498</v>
      </c>
      <c r="D235" s="1746">
        <f t="shared" si="59"/>
        <v>-1.34</v>
      </c>
      <c r="E235" s="687">
        <f t="shared" si="53"/>
        <v>99.240681240270575</v>
      </c>
      <c r="F235" s="266">
        <f t="shared" si="50"/>
        <v>8.6496380529382577E-2</v>
      </c>
      <c r="G235" s="611">
        <f t="shared" si="55"/>
        <v>99.294942955804373</v>
      </c>
      <c r="H235" s="633">
        <f t="shared" si="51"/>
        <v>-5.9053748914308812E-2</v>
      </c>
      <c r="I235" s="1726" t="s">
        <v>343</v>
      </c>
      <c r="J235" s="2597" t="str">
        <f t="shared" si="46"/>
        <v>---</v>
      </c>
      <c r="K235" s="2594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80">
        <v>41365</v>
      </c>
      <c r="B236" s="2615">
        <v>99.579736820892577</v>
      </c>
      <c r="C236" s="2604">
        <f t="shared" si="49"/>
        <v>0.19503394854928047</v>
      </c>
      <c r="D236" s="1746">
        <f t="shared" si="59"/>
        <v>-1.06</v>
      </c>
      <c r="E236" s="687">
        <f t="shared" si="53"/>
        <v>99.394520446962403</v>
      </c>
      <c r="F236" s="266">
        <f t="shared" si="50"/>
        <v>0.15383920669182771</v>
      </c>
      <c r="G236" s="611">
        <f t="shared" si="55"/>
        <v>99.293285000503445</v>
      </c>
      <c r="H236" s="633">
        <f t="shared" si="51"/>
        <v>-1.657955300927938E-3</v>
      </c>
      <c r="I236" s="1726" t="s">
        <v>344</v>
      </c>
      <c r="J236" s="2597" t="str">
        <f t="shared" si="46"/>
        <v>---</v>
      </c>
      <c r="K236" s="2594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80">
        <v>41395</v>
      </c>
      <c r="B237" s="2615">
        <v>99.789632729609636</v>
      </c>
      <c r="C237" s="2604">
        <f t="shared" si="49"/>
        <v>0.20989590871705843</v>
      </c>
      <c r="D237" s="1746">
        <f t="shared" si="59"/>
        <v>-0.71</v>
      </c>
      <c r="E237" s="687">
        <f t="shared" si="53"/>
        <v>99.584690807615175</v>
      </c>
      <c r="F237" s="266">
        <f t="shared" si="50"/>
        <v>0.19017036065277182</v>
      </c>
      <c r="G237" s="611">
        <f t="shared" si="55"/>
        <v>99.349434039212113</v>
      </c>
      <c r="H237" s="633">
        <f t="shared" si="51"/>
        <v>5.6149038708667831E-2</v>
      </c>
      <c r="I237" s="1726" t="s">
        <v>344</v>
      </c>
      <c r="J237" s="2597" t="str">
        <f t="shared" si="46"/>
        <v>---</v>
      </c>
      <c r="K237" s="2594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80">
        <v>41426</v>
      </c>
      <c r="B238" s="2615">
        <v>99.999358027342879</v>
      </c>
      <c r="C238" s="2604">
        <f t="shared" si="49"/>
        <v>0.20972529773324311</v>
      </c>
      <c r="D238" s="1746">
        <f t="shared" si="59"/>
        <v>-0.28999999999999998</v>
      </c>
      <c r="E238" s="687">
        <f t="shared" si="53"/>
        <v>99.789575859281697</v>
      </c>
      <c r="F238" s="266">
        <f t="shared" si="50"/>
        <v>0.2048850516665226</v>
      </c>
      <c r="G238" s="611">
        <f t="shared" si="55"/>
        <v>99.459426432773128</v>
      </c>
      <c r="H238" s="633">
        <f t="shared" si="51"/>
        <v>0.10999239356101498</v>
      </c>
      <c r="I238" s="1726" t="s">
        <v>344</v>
      </c>
      <c r="J238" s="2597" t="str">
        <f t="shared" si="46"/>
        <v>---</v>
      </c>
      <c r="K238" s="2594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80">
        <v>41456</v>
      </c>
      <c r="B239" s="2615">
        <v>100.2018120140212</v>
      </c>
      <c r="C239" s="2604">
        <f t="shared" si="49"/>
        <v>0.20245398667832148</v>
      </c>
      <c r="D239" s="1746">
        <f t="shared" si="59"/>
        <v>0.16</v>
      </c>
      <c r="E239" s="687">
        <f t="shared" si="53"/>
        <v>99.996934256991224</v>
      </c>
      <c r="F239" s="266">
        <f t="shared" si="50"/>
        <v>0.2073583977095268</v>
      </c>
      <c r="G239" s="611">
        <f t="shared" si="55"/>
        <v>99.613226187525441</v>
      </c>
      <c r="H239" s="633">
        <f t="shared" si="51"/>
        <v>0.15379975475231333</v>
      </c>
      <c r="I239" s="1726" t="s">
        <v>344</v>
      </c>
      <c r="J239" s="2597" t="str">
        <f t="shared" si="46"/>
        <v>---</v>
      </c>
      <c r="K239" s="2594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80">
        <v>41487</v>
      </c>
      <c r="B240" s="2615">
        <v>100.41603964131082</v>
      </c>
      <c r="C240" s="2604">
        <f t="shared" si="49"/>
        <v>0.21422762728961686</v>
      </c>
      <c r="D240" s="1746">
        <f t="shared" si="59"/>
        <v>0.62</v>
      </c>
      <c r="E240" s="687">
        <f t="shared" si="53"/>
        <v>100.20573656089164</v>
      </c>
      <c r="F240" s="266">
        <f t="shared" si="50"/>
        <v>0.20880230390041277</v>
      </c>
      <c r="G240" s="611">
        <f t="shared" si="55"/>
        <v>99.798629107595971</v>
      </c>
      <c r="H240" s="633">
        <f t="shared" si="51"/>
        <v>0.18540292007052983</v>
      </c>
      <c r="I240" s="1726" t="s">
        <v>344</v>
      </c>
      <c r="J240" s="2597" t="str">
        <f t="shared" si="46"/>
        <v>---</v>
      </c>
      <c r="K240" s="2594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80">
        <v>41518</v>
      </c>
      <c r="B241" s="2615">
        <v>100.66484307192749</v>
      </c>
      <c r="C241" s="2604">
        <f t="shared" si="49"/>
        <v>0.24880343061667531</v>
      </c>
      <c r="D241" s="1746">
        <f t="shared" si="59"/>
        <v>1.08</v>
      </c>
      <c r="E241" s="687">
        <f t="shared" si="53"/>
        <v>100.42756490908648</v>
      </c>
      <c r="F241" s="266">
        <f t="shared" si="50"/>
        <v>0.22182834819484754</v>
      </c>
      <c r="G241" s="611">
        <f t="shared" si="55"/>
        <v>100.0051607396354</v>
      </c>
      <c r="H241" s="633">
        <f t="shared" si="51"/>
        <v>0.20653163203942881</v>
      </c>
      <c r="I241" s="1726" t="s">
        <v>344</v>
      </c>
      <c r="J241" s="2597" t="str">
        <f t="shared" si="46"/>
        <v>---</v>
      </c>
      <c r="K241" s="2594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80">
        <v>41548</v>
      </c>
      <c r="B242" s="2615">
        <v>100.92446112860959</v>
      </c>
      <c r="C242" s="2604">
        <f t="shared" si="49"/>
        <v>0.25961805668210047</v>
      </c>
      <c r="D242" s="1746">
        <f t="shared" si="59"/>
        <v>1.54</v>
      </c>
      <c r="E242" s="687">
        <f t="shared" si="53"/>
        <v>100.66844794728263</v>
      </c>
      <c r="F242" s="266">
        <f t="shared" si="50"/>
        <v>0.24088303819614509</v>
      </c>
      <c r="G242" s="611">
        <f t="shared" si="55"/>
        <v>100.22512620481631</v>
      </c>
      <c r="H242" s="633">
        <f t="shared" si="51"/>
        <v>0.21996546518090554</v>
      </c>
      <c r="I242" s="1726" t="s">
        <v>344</v>
      </c>
      <c r="J242" s="2597" t="str">
        <f t="shared" si="46"/>
        <v>---</v>
      </c>
      <c r="K242" s="2594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80">
        <v>41579</v>
      </c>
      <c r="B243" s="2615">
        <v>101.13018836499822</v>
      </c>
      <c r="C243" s="2604">
        <f t="shared" si="49"/>
        <v>0.20572723638862556</v>
      </c>
      <c r="D243" s="1746">
        <f t="shared" si="59"/>
        <v>1.92</v>
      </c>
      <c r="E243" s="687">
        <f t="shared" si="53"/>
        <v>100.9064975218451</v>
      </c>
      <c r="F243" s="266">
        <f t="shared" si="50"/>
        <v>0.23804957456246711</v>
      </c>
      <c r="G243" s="611">
        <f t="shared" si="55"/>
        <v>100.4466192825457</v>
      </c>
      <c r="H243" s="633">
        <f t="shared" si="51"/>
        <v>0.22149307772939153</v>
      </c>
      <c r="I243" s="1726" t="s">
        <v>344</v>
      </c>
      <c r="J243" s="2597" t="str">
        <f t="shared" si="46"/>
        <v>---</v>
      </c>
      <c r="K243" s="2594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83">
        <v>41609</v>
      </c>
      <c r="B244" s="2615">
        <v>101.22260545343052</v>
      </c>
      <c r="C244" s="593">
        <f t="shared" si="49"/>
        <v>9.241708843229901E-2</v>
      </c>
      <c r="D244" s="1748">
        <f t="shared" si="59"/>
        <v>2.12</v>
      </c>
      <c r="E244" s="683">
        <f t="shared" si="53"/>
        <v>101.09241831567944</v>
      </c>
      <c r="F244" s="693">
        <f t="shared" si="50"/>
        <v>0.18592079383434168</v>
      </c>
      <c r="G244" s="393">
        <f t="shared" si="55"/>
        <v>100.65132967166298</v>
      </c>
      <c r="H244" s="295">
        <f t="shared" si="51"/>
        <v>0.20471038911728101</v>
      </c>
      <c r="I244" s="1729" t="s">
        <v>344</v>
      </c>
      <c r="J244" s="2600" t="str">
        <f t="shared" si="46"/>
        <v>---</v>
      </c>
      <c r="K244" s="2594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82">
        <v>41640</v>
      </c>
      <c r="B245" s="2615">
        <v>101.15070936782743</v>
      </c>
      <c r="C245" s="2606">
        <f t="shared" si="49"/>
        <v>-7.1896085603086135E-2</v>
      </c>
      <c r="D245" s="1773">
        <f t="shared" si="59"/>
        <v>2.0499999999999998</v>
      </c>
      <c r="E245" s="689">
        <f t="shared" si="53"/>
        <v>101.16783439541871</v>
      </c>
      <c r="F245" s="268">
        <f t="shared" si="50"/>
        <v>7.5416079739270003E-2</v>
      </c>
      <c r="G245" s="613">
        <f t="shared" si="55"/>
        <v>100.81580843458933</v>
      </c>
      <c r="H245" s="635">
        <f t="shared" si="51"/>
        <v>0.16447876292635044</v>
      </c>
      <c r="I245" s="1728" t="s">
        <v>344</v>
      </c>
      <c r="J245" s="2597" t="str">
        <f t="shared" si="46"/>
        <v>---</v>
      </c>
      <c r="K245" s="2594">
        <v>0</v>
      </c>
      <c r="L245" s="1775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80">
        <v>41671</v>
      </c>
      <c r="B246" s="2615">
        <v>100.93612082519182</v>
      </c>
      <c r="C246" s="2604">
        <f t="shared" si="49"/>
        <v>-0.21458854263561022</v>
      </c>
      <c r="D246" s="1746">
        <f t="shared" si="59"/>
        <v>1.73</v>
      </c>
      <c r="E246" s="687">
        <f t="shared" si="53"/>
        <v>101.10314521548327</v>
      </c>
      <c r="F246" s="266">
        <f t="shared" si="50"/>
        <v>-6.4689179935442098E-2</v>
      </c>
      <c r="G246" s="611">
        <f t="shared" si="55"/>
        <v>100.92070969332796</v>
      </c>
      <c r="H246" s="633">
        <f t="shared" si="51"/>
        <v>0.10490125873863576</v>
      </c>
      <c r="I246" s="1726" t="s">
        <v>350</v>
      </c>
      <c r="J246" s="2597" t="str">
        <f t="shared" si="46"/>
        <v>---</v>
      </c>
      <c r="K246" s="2594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80">
        <v>41699</v>
      </c>
      <c r="B247" s="2615">
        <v>100.63727475770494</v>
      </c>
      <c r="C247" s="2604">
        <f t="shared" si="49"/>
        <v>-0.29884606748687759</v>
      </c>
      <c r="D247" s="1746">
        <f t="shared" si="59"/>
        <v>1.26</v>
      </c>
      <c r="E247" s="687">
        <f t="shared" si="53"/>
        <v>100.90803498357472</v>
      </c>
      <c r="F247" s="266">
        <f t="shared" si="50"/>
        <v>-0.1951102319085436</v>
      </c>
      <c r="G247" s="611">
        <f t="shared" si="55"/>
        <v>100.9523147099557</v>
      </c>
      <c r="H247" s="633">
        <f t="shared" si="51"/>
        <v>3.1605016627736404E-2</v>
      </c>
      <c r="I247" s="1726" t="s">
        <v>350</v>
      </c>
      <c r="J247" s="2597" t="str">
        <f t="shared" si="46"/>
        <v>---</v>
      </c>
      <c r="K247" s="2594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80">
        <v>41730</v>
      </c>
      <c r="B248" s="2615">
        <v>100.33091329116056</v>
      </c>
      <c r="C248" s="2604">
        <f t="shared" si="49"/>
        <v>-0.30636146654438789</v>
      </c>
      <c r="D248" s="1746">
        <f t="shared" si="59"/>
        <v>0.75</v>
      </c>
      <c r="E248" s="687">
        <f t="shared" si="53"/>
        <v>100.63476962468576</v>
      </c>
      <c r="F248" s="266">
        <f t="shared" si="50"/>
        <v>-0.27326535888896331</v>
      </c>
      <c r="G248" s="611">
        <f t="shared" si="55"/>
        <v>100.90461045556044</v>
      </c>
      <c r="H248" s="633">
        <f t="shared" si="51"/>
        <v>-4.7704254395256385E-2</v>
      </c>
      <c r="I248" s="1726" t="s">
        <v>346</v>
      </c>
      <c r="J248" s="2597" t="str">
        <f t="shared" si="46"/>
        <v>---</v>
      </c>
      <c r="K248" s="2594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80">
        <v>41760</v>
      </c>
      <c r="B249" s="2615">
        <v>100.08337785663973</v>
      </c>
      <c r="C249" s="2604">
        <f t="shared" si="49"/>
        <v>-0.24753543452082738</v>
      </c>
      <c r="D249" s="1746">
        <f t="shared" si="59"/>
        <v>0.28999999999999998</v>
      </c>
      <c r="E249" s="687">
        <f t="shared" si="53"/>
        <v>100.35052196850175</v>
      </c>
      <c r="F249" s="266">
        <f t="shared" si="50"/>
        <v>-0.28424765618400727</v>
      </c>
      <c r="G249" s="611">
        <f t="shared" si="55"/>
        <v>100.78445570242187</v>
      </c>
      <c r="H249" s="633">
        <f t="shared" si="51"/>
        <v>-0.12015475313857849</v>
      </c>
      <c r="I249" s="1726" t="s">
        <v>346</v>
      </c>
      <c r="J249" s="2597" t="str">
        <f t="shared" si="46"/>
        <v>---</v>
      </c>
      <c r="K249" s="2594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80">
        <v>41791</v>
      </c>
      <c r="B250" s="2615">
        <v>99.91861795995824</v>
      </c>
      <c r="C250" s="2604">
        <f t="shared" si="49"/>
        <v>-0.16475989668148827</v>
      </c>
      <c r="D250" s="1746">
        <f t="shared" si="59"/>
        <v>-0.08</v>
      </c>
      <c r="E250" s="687">
        <f t="shared" si="53"/>
        <v>100.11096970258616</v>
      </c>
      <c r="F250" s="266">
        <f t="shared" si="50"/>
        <v>-0.23955226591559153</v>
      </c>
      <c r="G250" s="611">
        <f t="shared" si="55"/>
        <v>100.6113742159876</v>
      </c>
      <c r="H250" s="633">
        <f t="shared" si="51"/>
        <v>-0.17308148643427046</v>
      </c>
      <c r="I250" s="1726" t="s">
        <v>346</v>
      </c>
      <c r="J250" s="2597" t="str">
        <f t="shared" si="46"/>
        <v>---</v>
      </c>
      <c r="K250" s="2594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80">
        <v>41821</v>
      </c>
      <c r="B251" s="2615">
        <v>99.84868184763873</v>
      </c>
      <c r="C251" s="2604">
        <f t="shared" si="49"/>
        <v>-6.9936112319510357E-2</v>
      </c>
      <c r="D251" s="1746">
        <f t="shared" si="59"/>
        <v>-0.35</v>
      </c>
      <c r="E251" s="687">
        <f t="shared" si="53"/>
        <v>99.95022588807889</v>
      </c>
      <c r="F251" s="266">
        <f t="shared" si="50"/>
        <v>-0.1607438145072706</v>
      </c>
      <c r="G251" s="611">
        <f t="shared" si="55"/>
        <v>100.4150994151602</v>
      </c>
      <c r="H251" s="633">
        <f t="shared" si="51"/>
        <v>-0.19627480082739623</v>
      </c>
      <c r="I251" s="1726" t="s">
        <v>346</v>
      </c>
      <c r="J251" s="2597" t="str">
        <f t="shared" si="46"/>
        <v>---</v>
      </c>
      <c r="K251" s="2594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80">
        <v>41852</v>
      </c>
      <c r="B252" s="2615">
        <v>99.856972653259376</v>
      </c>
      <c r="C252" s="2604">
        <f t="shared" si="49"/>
        <v>8.2908056206463243E-3</v>
      </c>
      <c r="D252" s="1746">
        <f t="shared" si="59"/>
        <v>-0.56000000000000005</v>
      </c>
      <c r="E252" s="687">
        <f t="shared" si="53"/>
        <v>99.874757486952106</v>
      </c>
      <c r="F252" s="266">
        <f t="shared" si="50"/>
        <v>-7.5468401126784102E-2</v>
      </c>
      <c r="G252" s="611">
        <f t="shared" si="55"/>
        <v>100.23027988450762</v>
      </c>
      <c r="H252" s="633">
        <f t="shared" si="51"/>
        <v>-0.18481953065257528</v>
      </c>
      <c r="I252" s="1726" t="s">
        <v>346</v>
      </c>
      <c r="J252" s="2597" t="str">
        <f t="shared" si="46"/>
        <v>---</v>
      </c>
      <c r="K252" s="2594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80">
        <v>41883</v>
      </c>
      <c r="B253" s="2615">
        <v>99.858214626066371</v>
      </c>
      <c r="C253" s="2604">
        <f t="shared" si="49"/>
        <v>1.2419728069943403E-3</v>
      </c>
      <c r="D253" s="1746">
        <f t="shared" si="59"/>
        <v>-0.8</v>
      </c>
      <c r="E253" s="687">
        <f t="shared" si="53"/>
        <v>99.854623042321506</v>
      </c>
      <c r="F253" s="266">
        <f t="shared" si="50"/>
        <v>-2.0134444630599546E-2</v>
      </c>
      <c r="G253" s="611">
        <f t="shared" si="55"/>
        <v>100.07629328463256</v>
      </c>
      <c r="H253" s="633">
        <f t="shared" si="51"/>
        <v>-0.15398659987506846</v>
      </c>
      <c r="I253" s="1726" t="s">
        <v>346</v>
      </c>
      <c r="J253" s="2597" t="str">
        <f t="shared" si="46"/>
        <v>---</v>
      </c>
      <c r="K253" s="2594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80">
        <v>41913</v>
      </c>
      <c r="B254" s="2615">
        <v>99.834297692038561</v>
      </c>
      <c r="C254" s="2604">
        <f t="shared" si="49"/>
        <v>-2.3916934027809589E-2</v>
      </c>
      <c r="D254" s="1746">
        <f t="shared" si="59"/>
        <v>-1.08</v>
      </c>
      <c r="E254" s="687">
        <f t="shared" si="53"/>
        <v>99.849828323788088</v>
      </c>
      <c r="F254" s="266">
        <f t="shared" si="50"/>
        <v>-4.7947185334180631E-3</v>
      </c>
      <c r="G254" s="611">
        <f t="shared" si="55"/>
        <v>99.961582275251658</v>
      </c>
      <c r="H254" s="633">
        <f t="shared" si="51"/>
        <v>-0.11471100938089762</v>
      </c>
      <c r="I254" s="1726" t="s">
        <v>346</v>
      </c>
      <c r="J254" s="2597" t="str">
        <f t="shared" si="46"/>
        <v>---</v>
      </c>
      <c r="K254" s="2594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80">
        <v>41944</v>
      </c>
      <c r="B255" s="2615">
        <v>99.778185528057392</v>
      </c>
      <c r="C255" s="2604">
        <f t="shared" si="49"/>
        <v>-5.6112163981168806E-2</v>
      </c>
      <c r="D255" s="1746">
        <f t="shared" si="59"/>
        <v>-1.34</v>
      </c>
      <c r="E255" s="687">
        <f t="shared" si="53"/>
        <v>99.823565948720784</v>
      </c>
      <c r="F255" s="266">
        <f t="shared" si="50"/>
        <v>-2.6262375067304333E-2</v>
      </c>
      <c r="G255" s="611">
        <f t="shared" si="55"/>
        <v>99.88262116623693</v>
      </c>
      <c r="H255" s="633">
        <f t="shared" si="51"/>
        <v>-7.8961109014727526E-2</v>
      </c>
      <c r="I255" s="1726" t="s">
        <v>346</v>
      </c>
      <c r="J255" s="2597" t="str">
        <f t="shared" si="46"/>
        <v>---</v>
      </c>
      <c r="K255" s="2594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81">
        <v>41974</v>
      </c>
      <c r="B256" s="2615">
        <v>99.70155892773694</v>
      </c>
      <c r="C256" s="2605">
        <f t="shared" si="49"/>
        <v>-7.6626600320452098E-2</v>
      </c>
      <c r="D256" s="1763">
        <f t="shared" si="59"/>
        <v>-1.5</v>
      </c>
      <c r="E256" s="1749">
        <f t="shared" si="53"/>
        <v>99.771347382610955</v>
      </c>
      <c r="F256" s="267">
        <f t="shared" si="50"/>
        <v>-5.2218566109829112E-2</v>
      </c>
      <c r="G256" s="612">
        <f t="shared" si="55"/>
        <v>99.828075604965079</v>
      </c>
      <c r="H256" s="634">
        <f t="shared" si="51"/>
        <v>-5.4545561271851284E-2</v>
      </c>
      <c r="I256" s="1727" t="s">
        <v>346</v>
      </c>
      <c r="J256" s="2598" t="str">
        <f t="shared" si="46"/>
        <v>---</v>
      </c>
      <c r="K256" s="2594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80">
        <v>42005</v>
      </c>
      <c r="B257" s="2615">
        <v>99.629674114890818</v>
      </c>
      <c r="C257" s="2604">
        <f t="shared" si="49"/>
        <v>-7.1884812846121804E-2</v>
      </c>
      <c r="D257" s="1746">
        <f t="shared" si="59"/>
        <v>-1.5</v>
      </c>
      <c r="E257" s="687">
        <f t="shared" si="53"/>
        <v>99.703139523561717</v>
      </c>
      <c r="F257" s="266">
        <f t="shared" si="50"/>
        <v>-6.8207859049238095E-2</v>
      </c>
      <c r="G257" s="611">
        <f t="shared" si="55"/>
        <v>99.786797912812602</v>
      </c>
      <c r="H257" s="633">
        <f t="shared" si="51"/>
        <v>-4.1277692152476675E-2</v>
      </c>
      <c r="I257" s="1726" t="s">
        <v>346</v>
      </c>
      <c r="J257" s="2599" t="str">
        <f t="shared" si="46"/>
        <v>---</v>
      </c>
      <c r="K257" s="2594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80">
        <v>42036</v>
      </c>
      <c r="B258" s="2615">
        <v>99.554815048366336</v>
      </c>
      <c r="C258" s="2604">
        <f t="shared" si="49"/>
        <v>-7.4859066524481932E-2</v>
      </c>
      <c r="D258" s="1746">
        <f t="shared" si="59"/>
        <v>-1.37</v>
      </c>
      <c r="E258" s="687">
        <f t="shared" si="53"/>
        <v>99.628682696998041</v>
      </c>
      <c r="F258" s="266">
        <f t="shared" si="50"/>
        <v>-7.4456826563675804E-2</v>
      </c>
      <c r="G258" s="611">
        <f t="shared" si="55"/>
        <v>99.744816941487969</v>
      </c>
      <c r="H258" s="633">
        <f t="shared" si="51"/>
        <v>-4.1980971324633742E-2</v>
      </c>
      <c r="I258" s="1726" t="s">
        <v>346</v>
      </c>
      <c r="J258" s="2597" t="str">
        <f t="shared" si="46"/>
        <v>---</v>
      </c>
      <c r="K258" s="2594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80">
        <v>42064</v>
      </c>
      <c r="B259" s="2615">
        <v>99.496800626410376</v>
      </c>
      <c r="C259" s="559">
        <f t="shared" si="49"/>
        <v>-5.8014421955959961E-2</v>
      </c>
      <c r="D259" s="1746">
        <f t="shared" si="59"/>
        <v>-1.1299999999999999</v>
      </c>
      <c r="E259" s="52">
        <f t="shared" si="53"/>
        <v>99.560429929889168</v>
      </c>
      <c r="F259" s="263">
        <f t="shared" si="50"/>
        <v>-6.8252767108873513E-2</v>
      </c>
      <c r="G259" s="394">
        <f t="shared" si="55"/>
        <v>99.69336379479526</v>
      </c>
      <c r="H259" s="297">
        <f t="shared" si="51"/>
        <v>-5.1453146692708174E-2</v>
      </c>
      <c r="I259" s="1732" t="s">
        <v>346</v>
      </c>
      <c r="J259" s="53" t="str">
        <f t="shared" si="46"/>
        <v>---</v>
      </c>
      <c r="K259" s="2594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80">
        <v>42095</v>
      </c>
      <c r="B260" s="2615">
        <v>99.46586525685575</v>
      </c>
      <c r="C260" s="559">
        <f t="shared" si="49"/>
        <v>-3.0935369554626391E-2</v>
      </c>
      <c r="D260" s="1746">
        <f t="shared" si="59"/>
        <v>-0.86</v>
      </c>
      <c r="E260" s="687">
        <f t="shared" si="53"/>
        <v>99.505826977210816</v>
      </c>
      <c r="F260" s="266">
        <f t="shared" si="50"/>
        <v>-5.4602952678351357E-2</v>
      </c>
      <c r="G260" s="611">
        <f t="shared" si="55"/>
        <v>99.637313884908025</v>
      </c>
      <c r="H260" s="633">
        <f t="shared" si="51"/>
        <v>-5.6049909887235572E-2</v>
      </c>
      <c r="I260" s="1726" t="s">
        <v>346</v>
      </c>
      <c r="J260" s="2597" t="str">
        <f t="shared" si="46"/>
        <v>---</v>
      </c>
      <c r="K260" s="2594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80">
        <v>42125</v>
      </c>
      <c r="B261" s="2615">
        <v>99.464277938512581</v>
      </c>
      <c r="C261" s="2604">
        <f t="shared" si="49"/>
        <v>-1.587318343169386E-3</v>
      </c>
      <c r="D261" s="1746">
        <f t="shared" si="59"/>
        <v>-0.62</v>
      </c>
      <c r="E261" s="687">
        <f t="shared" si="53"/>
        <v>99.475647940592907</v>
      </c>
      <c r="F261" s="266">
        <f t="shared" si="50"/>
        <v>-3.0179036617909105E-2</v>
      </c>
      <c r="G261" s="611">
        <f t="shared" si="55"/>
        <v>99.584453920118605</v>
      </c>
      <c r="H261" s="633">
        <f t="shared" si="51"/>
        <v>-5.2859964789419678E-2</v>
      </c>
      <c r="I261" s="1726" t="s">
        <v>349</v>
      </c>
      <c r="J261" s="2597" t="str">
        <f t="shared" si="46"/>
        <v>---</v>
      </c>
      <c r="K261" s="2594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80">
        <v>42156</v>
      </c>
      <c r="B262" s="2615">
        <v>99.459617279453155</v>
      </c>
      <c r="C262" s="2604">
        <f t="shared" si="49"/>
        <v>-4.6606590594251429E-3</v>
      </c>
      <c r="D262" s="1746">
        <f t="shared" si="59"/>
        <v>-0.46</v>
      </c>
      <c r="E262" s="687">
        <f t="shared" si="53"/>
        <v>99.463253491607148</v>
      </c>
      <c r="F262" s="266">
        <f t="shared" si="50"/>
        <v>-1.2394448985759254E-2</v>
      </c>
      <c r="G262" s="611">
        <f t="shared" si="55"/>
        <v>99.538944170318004</v>
      </c>
      <c r="H262" s="633">
        <f t="shared" si="51"/>
        <v>-4.5509749800601185E-2</v>
      </c>
      <c r="I262" s="1726" t="s">
        <v>349</v>
      </c>
      <c r="J262" s="2597" t="str">
        <f t="shared" ref="J262:J302" si="62">IF(K262=1,"山",IF(K262=-1,"谷","---"))</f>
        <v>---</v>
      </c>
      <c r="K262" s="2594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80">
        <v>42186</v>
      </c>
      <c r="B263" s="2615">
        <v>99.435198554399406</v>
      </c>
      <c r="C263" s="2604">
        <f t="shared" si="49"/>
        <v>-2.4418725053749313E-2</v>
      </c>
      <c r="D263" s="1746">
        <f t="shared" si="59"/>
        <v>-0.41</v>
      </c>
      <c r="E263" s="687">
        <f t="shared" si="53"/>
        <v>99.453031257455052</v>
      </c>
      <c r="F263" s="266">
        <f t="shared" si="50"/>
        <v>-1.0222234152095666E-2</v>
      </c>
      <c r="G263" s="611">
        <f t="shared" si="55"/>
        <v>99.500892688412634</v>
      </c>
      <c r="H263" s="633">
        <f t="shared" si="51"/>
        <v>-3.805148190537011E-2</v>
      </c>
      <c r="I263" s="1726" t="s">
        <v>344</v>
      </c>
      <c r="J263" s="2597" t="str">
        <f t="shared" si="62"/>
        <v>---</v>
      </c>
      <c r="K263" s="2594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80">
        <v>42217</v>
      </c>
      <c r="B264" s="2615">
        <v>99.394967487990741</v>
      </c>
      <c r="C264" s="2604">
        <f t="shared" si="49"/>
        <v>-4.0231066408665583E-2</v>
      </c>
      <c r="D264" s="1746">
        <f t="shared" si="59"/>
        <v>-0.46</v>
      </c>
      <c r="E264" s="687">
        <f t="shared" si="53"/>
        <v>99.429927773947767</v>
      </c>
      <c r="F264" s="266">
        <f t="shared" ref="F264:F327" si="65">E264-E263</f>
        <v>-2.310348350728475E-2</v>
      </c>
      <c r="G264" s="611">
        <f t="shared" si="55"/>
        <v>99.467363170284031</v>
      </c>
      <c r="H264" s="633">
        <f t="shared" ref="H264:H327" si="66">G264-G263</f>
        <v>-3.3529518128602831E-2</v>
      </c>
      <c r="I264" s="1726" t="s">
        <v>344</v>
      </c>
      <c r="J264" s="2597" t="str">
        <f t="shared" si="62"/>
        <v>---</v>
      </c>
      <c r="K264" s="2594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80">
        <v>42248</v>
      </c>
      <c r="B265" s="2615">
        <v>99.334033048510022</v>
      </c>
      <c r="C265" s="2604">
        <f t="shared" si="49"/>
        <v>-6.0934439480718083E-2</v>
      </c>
      <c r="D265" s="1746">
        <f t="shared" si="59"/>
        <v>-0.52</v>
      </c>
      <c r="E265" s="687">
        <f t="shared" si="53"/>
        <v>99.388066363633399</v>
      </c>
      <c r="F265" s="266">
        <f t="shared" si="65"/>
        <v>-4.1861410314368186E-2</v>
      </c>
      <c r="G265" s="611">
        <f t="shared" si="55"/>
        <v>99.43582288459028</v>
      </c>
      <c r="H265" s="633">
        <f t="shared" si="66"/>
        <v>-3.1540285693751002E-2</v>
      </c>
      <c r="I265" s="1726" t="s">
        <v>350</v>
      </c>
      <c r="J265" s="2597" t="str">
        <f t="shared" si="62"/>
        <v>---</v>
      </c>
      <c r="K265" s="2594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80">
        <v>42278</v>
      </c>
      <c r="B266" s="2615">
        <v>99.274767824278172</v>
      </c>
      <c r="C266" s="2604">
        <f t="shared" ref="C266:C329" si="68">B266-B265</f>
        <v>-5.9265224231850766E-2</v>
      </c>
      <c r="D266" s="1746">
        <f t="shared" si="59"/>
        <v>-0.56000000000000005</v>
      </c>
      <c r="E266" s="687">
        <f t="shared" si="53"/>
        <v>99.334589453592983</v>
      </c>
      <c r="F266" s="266">
        <f t="shared" si="65"/>
        <v>-5.3476910040416215E-2</v>
      </c>
      <c r="G266" s="611">
        <f t="shared" si="55"/>
        <v>99.40410391285711</v>
      </c>
      <c r="H266" s="633">
        <f t="shared" si="66"/>
        <v>-3.1718971733170065E-2</v>
      </c>
      <c r="I266" s="1726" t="s">
        <v>350</v>
      </c>
      <c r="J266" s="2597" t="str">
        <f t="shared" si="62"/>
        <v>---</v>
      </c>
      <c r="K266" s="2594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80">
        <v>42309</v>
      </c>
      <c r="B267" s="2615">
        <v>99.226436180245543</v>
      </c>
      <c r="C267" s="2604">
        <f t="shared" si="68"/>
        <v>-4.8331644032629129E-2</v>
      </c>
      <c r="D267" s="1746">
        <f t="shared" si="59"/>
        <v>-0.55000000000000004</v>
      </c>
      <c r="E267" s="687">
        <f t="shared" si="53"/>
        <v>99.278412351011255</v>
      </c>
      <c r="F267" s="266">
        <f t="shared" si="65"/>
        <v>-5.6177102581727922E-2</v>
      </c>
      <c r="G267" s="611">
        <f t="shared" si="55"/>
        <v>99.369899759055656</v>
      </c>
      <c r="H267" s="633">
        <f t="shared" si="66"/>
        <v>-3.420415380145414E-2</v>
      </c>
      <c r="I267" s="1726" t="s">
        <v>346</v>
      </c>
      <c r="J267" s="2597" t="str">
        <f t="shared" si="62"/>
        <v>---</v>
      </c>
      <c r="K267" s="2594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80">
        <v>42339</v>
      </c>
      <c r="B268" s="2615">
        <v>99.207087396385134</v>
      </c>
      <c r="C268" s="2604">
        <f t="shared" si="68"/>
        <v>-1.9348783860408503E-2</v>
      </c>
      <c r="D268" s="1746">
        <f t="shared" si="59"/>
        <v>-0.5</v>
      </c>
      <c r="E268" s="1049">
        <f t="shared" ref="E268:E283" si="69">SUM(B266:B268)/3</f>
        <v>99.236097133636278</v>
      </c>
      <c r="F268" s="266">
        <f t="shared" si="65"/>
        <v>-4.231521737497701E-2</v>
      </c>
      <c r="G268" s="611">
        <f t="shared" si="55"/>
        <v>99.333158253037453</v>
      </c>
      <c r="H268" s="633">
        <f t="shared" si="66"/>
        <v>-3.6741506018202585E-2</v>
      </c>
      <c r="I268" s="1726" t="s">
        <v>346</v>
      </c>
      <c r="J268" s="2597" t="str">
        <f t="shared" si="62"/>
        <v>---</v>
      </c>
      <c r="K268" s="2594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82">
        <v>42370</v>
      </c>
      <c r="B269" s="2615">
        <v>99.20343827833355</v>
      </c>
      <c r="C269" s="2606">
        <f t="shared" si="68"/>
        <v>-3.649118051583855E-3</v>
      </c>
      <c r="D269" s="1773">
        <f t="shared" si="59"/>
        <v>-0.43</v>
      </c>
      <c r="E269" s="689">
        <f t="shared" si="69"/>
        <v>99.212320618321414</v>
      </c>
      <c r="F269" s="268">
        <f t="shared" si="65"/>
        <v>-2.3776515314864355E-2</v>
      </c>
      <c r="G269" s="1774">
        <f t="shared" si="55"/>
        <v>99.29656125287751</v>
      </c>
      <c r="H269" s="1773">
        <f t="shared" si="66"/>
        <v>-3.6597000159943605E-2</v>
      </c>
      <c r="I269" s="1728" t="s">
        <v>346</v>
      </c>
      <c r="J269" s="2598" t="str">
        <f t="shared" si="62"/>
        <v>---</v>
      </c>
      <c r="K269" s="2594">
        <v>0</v>
      </c>
      <c r="L269" s="1775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80">
        <v>42401</v>
      </c>
      <c r="B270" s="2615">
        <v>99.178109779373528</v>
      </c>
      <c r="C270" s="559">
        <f t="shared" si="68"/>
        <v>-2.5328498960021761E-2</v>
      </c>
      <c r="D270" s="970">
        <f t="shared" si="59"/>
        <v>-0.38</v>
      </c>
      <c r="E270" s="52">
        <f t="shared" si="69"/>
        <v>99.196211818030747</v>
      </c>
      <c r="F270" s="263">
        <f t="shared" si="65"/>
        <v>-1.6108800290666636E-2</v>
      </c>
      <c r="G270" s="638">
        <f t="shared" si="55"/>
        <v>99.259834285016652</v>
      </c>
      <c r="H270" s="970">
        <f t="shared" si="66"/>
        <v>-3.672696786085794E-2</v>
      </c>
      <c r="I270" s="1732" t="s">
        <v>346</v>
      </c>
      <c r="J270" s="2556" t="str">
        <f t="shared" si="62"/>
        <v>---</v>
      </c>
      <c r="K270" s="2594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80">
        <v>42430</v>
      </c>
      <c r="B271" s="2615">
        <v>99.190489223204892</v>
      </c>
      <c r="C271" s="2604">
        <f t="shared" si="68"/>
        <v>1.2379443831363801E-2</v>
      </c>
      <c r="D271" s="1746">
        <f t="shared" si="59"/>
        <v>-0.31</v>
      </c>
      <c r="E271" s="687">
        <f t="shared" si="69"/>
        <v>99.190679093637314</v>
      </c>
      <c r="F271" s="266">
        <f t="shared" si="65"/>
        <v>-5.5327243934328862E-3</v>
      </c>
      <c r="G271" s="1745">
        <f t="shared" si="55"/>
        <v>99.230623104332963</v>
      </c>
      <c r="H271" s="1746">
        <f t="shared" si="66"/>
        <v>-2.9211180683688553E-2</v>
      </c>
      <c r="I271" s="1726" t="s">
        <v>349</v>
      </c>
      <c r="J271" s="2598" t="str">
        <f t="shared" si="62"/>
        <v>---</v>
      </c>
      <c r="K271" s="2594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83">
        <v>42461</v>
      </c>
      <c r="B272" s="2615">
        <v>99.236242493626492</v>
      </c>
      <c r="C272" s="593">
        <f t="shared" si="68"/>
        <v>4.5753270421599268E-2</v>
      </c>
      <c r="D272" s="1748">
        <f t="shared" si="59"/>
        <v>-0.23</v>
      </c>
      <c r="E272" s="683">
        <f t="shared" si="69"/>
        <v>99.201613832068304</v>
      </c>
      <c r="F272" s="693">
        <f t="shared" si="65"/>
        <v>1.093473843098991E-2</v>
      </c>
      <c r="G272" s="1747">
        <f t="shared" ref="G272" si="71">SUM(B266:B272)/7</f>
        <v>99.216653025063906</v>
      </c>
      <c r="H272" s="1748">
        <f t="shared" si="66"/>
        <v>-1.3970079269057578E-2</v>
      </c>
      <c r="I272" s="1729" t="s">
        <v>349</v>
      </c>
      <c r="J272" s="2601" t="str">
        <f t="shared" si="62"/>
        <v>---</v>
      </c>
      <c r="K272" s="2594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80">
        <v>42491</v>
      </c>
      <c r="B273" s="2615">
        <v>99.323671369541174</v>
      </c>
      <c r="C273" s="2604">
        <f t="shared" si="68"/>
        <v>8.742887591468218E-2</v>
      </c>
      <c r="D273" s="1746">
        <f t="shared" si="59"/>
        <v>-0.14000000000000001</v>
      </c>
      <c r="E273" s="687">
        <f t="shared" si="69"/>
        <v>99.250134362124186</v>
      </c>
      <c r="F273" s="266">
        <f t="shared" si="65"/>
        <v>4.852053005588175E-2</v>
      </c>
      <c r="G273" s="1745">
        <f t="shared" ref="G273:G275" si="72">SUM(B267:B273)/7</f>
        <v>99.223639245815775</v>
      </c>
      <c r="H273" s="1746">
        <f t="shared" si="66"/>
        <v>6.9862207518696096E-3</v>
      </c>
      <c r="I273" s="1733" t="s">
        <v>344</v>
      </c>
      <c r="J273" s="2598" t="str">
        <f t="shared" si="62"/>
        <v>---</v>
      </c>
      <c r="K273" s="2594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80">
        <v>42522</v>
      </c>
      <c r="B274" s="2615">
        <v>99.455207753339366</v>
      </c>
      <c r="C274" s="2604">
        <f t="shared" si="68"/>
        <v>0.13153638379819199</v>
      </c>
      <c r="D274" s="1746">
        <f t="shared" si="59"/>
        <v>0</v>
      </c>
      <c r="E274" s="687">
        <f t="shared" si="69"/>
        <v>99.338373872169015</v>
      </c>
      <c r="F274" s="266">
        <f t="shared" si="65"/>
        <v>8.8239510044829217E-2</v>
      </c>
      <c r="G274" s="1745">
        <f t="shared" si="72"/>
        <v>99.256320899114868</v>
      </c>
      <c r="H274" s="1746">
        <f t="shared" si="66"/>
        <v>3.2681653299093227E-2</v>
      </c>
      <c r="I274" s="1733" t="s">
        <v>343</v>
      </c>
      <c r="J274" s="2598" t="str">
        <f t="shared" si="62"/>
        <v>---</v>
      </c>
      <c r="K274" s="2594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80">
        <v>42552</v>
      </c>
      <c r="B275" s="2615">
        <v>99.637764233680386</v>
      </c>
      <c r="C275" s="2604">
        <f t="shared" si="68"/>
        <v>0.18255648034102023</v>
      </c>
      <c r="D275" s="1746">
        <f t="shared" si="59"/>
        <v>0.2</v>
      </c>
      <c r="E275" s="687">
        <f t="shared" si="69"/>
        <v>99.472214452186975</v>
      </c>
      <c r="F275" s="266">
        <f t="shared" si="65"/>
        <v>0.13384058001796006</v>
      </c>
      <c r="G275" s="1745">
        <f t="shared" si="72"/>
        <v>99.317846161585621</v>
      </c>
      <c r="H275" s="1746">
        <f t="shared" si="66"/>
        <v>6.1525262470752295E-2</v>
      </c>
      <c r="I275" s="1733" t="s">
        <v>343</v>
      </c>
      <c r="J275" s="2598" t="str">
        <f t="shared" si="62"/>
        <v>---</v>
      </c>
      <c r="K275" s="2594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80">
        <v>42583</v>
      </c>
      <c r="B276" s="2615">
        <v>99.842824555961286</v>
      </c>
      <c r="C276" s="2604">
        <f t="shared" si="68"/>
        <v>0.20506032228090021</v>
      </c>
      <c r="D276" s="1746">
        <f t="shared" si="59"/>
        <v>0.45</v>
      </c>
      <c r="E276" s="687">
        <f t="shared" si="69"/>
        <v>99.645265514327022</v>
      </c>
      <c r="F276" s="266">
        <f t="shared" si="65"/>
        <v>0.17305106214004695</v>
      </c>
      <c r="G276" s="1745">
        <f t="shared" ref="G276:G283" si="74">SUM(B270:B276)/7</f>
        <v>99.409187058389605</v>
      </c>
      <c r="H276" s="1746">
        <f t="shared" si="66"/>
        <v>9.1340896803984606E-2</v>
      </c>
      <c r="I276" s="1733" t="s">
        <v>343</v>
      </c>
      <c r="J276" s="2598" t="str">
        <f t="shared" si="62"/>
        <v>---</v>
      </c>
      <c r="K276" s="2594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80">
        <v>42614</v>
      </c>
      <c r="B277" s="2615">
        <v>100.06341140669529</v>
      </c>
      <c r="C277" s="2604">
        <f t="shared" si="68"/>
        <v>0.22058685073400852</v>
      </c>
      <c r="D277" s="1746">
        <f t="shared" si="59"/>
        <v>0.73</v>
      </c>
      <c r="E277" s="687">
        <f t="shared" si="69"/>
        <v>99.84800006544566</v>
      </c>
      <c r="F277" s="266">
        <f t="shared" si="65"/>
        <v>0.20273455111863825</v>
      </c>
      <c r="G277" s="1745">
        <f t="shared" si="74"/>
        <v>99.53565871943556</v>
      </c>
      <c r="H277" s="1746">
        <f t="shared" si="66"/>
        <v>0.12647166104595442</v>
      </c>
      <c r="I277" s="1733" t="s">
        <v>343</v>
      </c>
      <c r="J277" s="2598" t="str">
        <f t="shared" si="62"/>
        <v>---</v>
      </c>
      <c r="K277" s="2594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80">
        <v>42644</v>
      </c>
      <c r="B278" s="2615">
        <v>100.2852449689731</v>
      </c>
      <c r="C278" s="2604">
        <f t="shared" si="68"/>
        <v>0.22183356227780848</v>
      </c>
      <c r="D278" s="1746">
        <f t="shared" si="59"/>
        <v>1.02</v>
      </c>
      <c r="E278" s="687">
        <f t="shared" si="69"/>
        <v>100.0638269772099</v>
      </c>
      <c r="F278" s="266">
        <f t="shared" si="65"/>
        <v>0.21582691176423907</v>
      </c>
      <c r="G278" s="1745">
        <f t="shared" si="74"/>
        <v>99.692052397402435</v>
      </c>
      <c r="H278" s="1746">
        <f t="shared" si="66"/>
        <v>0.15639367796687509</v>
      </c>
      <c r="I278" s="1733" t="s">
        <v>343</v>
      </c>
      <c r="J278" s="2598" t="str">
        <f t="shared" si="62"/>
        <v>---</v>
      </c>
      <c r="K278" s="2594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80">
        <v>42675</v>
      </c>
      <c r="B279" s="2615">
        <v>100.52652144214215</v>
      </c>
      <c r="C279" s="2604">
        <f t="shared" si="68"/>
        <v>0.24127647316905154</v>
      </c>
      <c r="D279" s="1746">
        <f t="shared" si="59"/>
        <v>1.31</v>
      </c>
      <c r="E279" s="687">
        <f t="shared" si="69"/>
        <v>100.29172593927018</v>
      </c>
      <c r="F279" s="266">
        <f t="shared" si="65"/>
        <v>0.22789896206028004</v>
      </c>
      <c r="G279" s="1745">
        <f t="shared" si="74"/>
        <v>99.876377961476109</v>
      </c>
      <c r="H279" s="1746">
        <f t="shared" si="66"/>
        <v>0.18432556407367429</v>
      </c>
      <c r="I279" s="1733" t="s">
        <v>343</v>
      </c>
      <c r="J279" s="2598" t="str">
        <f t="shared" si="62"/>
        <v>---</v>
      </c>
      <c r="K279" s="2594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81">
        <v>42705</v>
      </c>
      <c r="B280" s="2615">
        <v>100.75579663137491</v>
      </c>
      <c r="C280" s="2605">
        <f t="shared" si="68"/>
        <v>0.22927518923275159</v>
      </c>
      <c r="D280" s="1763">
        <f t="shared" si="59"/>
        <v>1.56</v>
      </c>
      <c r="E280" s="688">
        <f t="shared" si="69"/>
        <v>100.52252101416339</v>
      </c>
      <c r="F280" s="267">
        <f t="shared" si="65"/>
        <v>0.23079507489320861</v>
      </c>
      <c r="G280" s="708">
        <f t="shared" si="74"/>
        <v>100.0809672845952</v>
      </c>
      <c r="H280" s="1763">
        <f t="shared" si="66"/>
        <v>0.2045893231190945</v>
      </c>
      <c r="I280" s="1776" t="s">
        <v>343</v>
      </c>
      <c r="J280" s="2598" t="str">
        <f t="shared" si="62"/>
        <v>---</v>
      </c>
      <c r="K280" s="2594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86">
        <v>42736</v>
      </c>
      <c r="B281" s="2615">
        <v>100.94042462947677</v>
      </c>
      <c r="C281" s="2609">
        <f t="shared" si="68"/>
        <v>0.1846279981018597</v>
      </c>
      <c r="D281" s="1768">
        <f t="shared" si="59"/>
        <v>1.75</v>
      </c>
      <c r="E281" s="1769">
        <f t="shared" si="69"/>
        <v>100.74091423433127</v>
      </c>
      <c r="F281" s="1770">
        <f t="shared" si="65"/>
        <v>0.21839322016788287</v>
      </c>
      <c r="G281" s="1771">
        <f t="shared" si="74"/>
        <v>100.29314112404343</v>
      </c>
      <c r="H281" s="1768">
        <f t="shared" si="66"/>
        <v>0.21217383944822643</v>
      </c>
      <c r="I281" s="1772" t="s">
        <v>343</v>
      </c>
      <c r="J281" s="2602" t="str">
        <f t="shared" si="62"/>
        <v>---</v>
      </c>
      <c r="K281" s="2594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87">
        <v>42767</v>
      </c>
      <c r="B282" s="2615">
        <v>101.03678832782853</v>
      </c>
      <c r="C282" s="2604">
        <f t="shared" si="68"/>
        <v>9.6363698351765947E-2</v>
      </c>
      <c r="D282" s="523">
        <f t="shared" si="59"/>
        <v>1.87</v>
      </c>
      <c r="E282" s="521">
        <f t="shared" si="69"/>
        <v>100.91100319622673</v>
      </c>
      <c r="F282" s="697">
        <f t="shared" si="65"/>
        <v>0.17008896189545908</v>
      </c>
      <c r="G282" s="636">
        <f t="shared" si="74"/>
        <v>100.49300170892172</v>
      </c>
      <c r="H282" s="523">
        <f t="shared" si="66"/>
        <v>0.19986058487829439</v>
      </c>
      <c r="I282" s="1696" t="s">
        <v>343</v>
      </c>
      <c r="J282" s="232" t="str">
        <f t="shared" si="62"/>
        <v>---</v>
      </c>
      <c r="K282" s="2594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80">
        <v>42795</v>
      </c>
      <c r="B283" s="2615">
        <v>101.05177504854674</v>
      </c>
      <c r="C283" s="2610">
        <f t="shared" si="68"/>
        <v>1.4986720718212609E-2</v>
      </c>
      <c r="D283" s="523">
        <f t="shared" si="59"/>
        <v>1.88</v>
      </c>
      <c r="E283" s="521">
        <f t="shared" si="69"/>
        <v>101.00966266861735</v>
      </c>
      <c r="F283" s="697">
        <f t="shared" si="65"/>
        <v>9.8659472390622227E-2</v>
      </c>
      <c r="G283" s="636">
        <f t="shared" si="74"/>
        <v>100.6657089221482</v>
      </c>
      <c r="H283" s="523">
        <f t="shared" si="66"/>
        <v>0.17270721322647375</v>
      </c>
      <c r="I283" s="1696" t="s">
        <v>350</v>
      </c>
      <c r="J283" s="232" t="str">
        <f t="shared" si="62"/>
        <v>山</v>
      </c>
      <c r="K283" s="2594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80">
        <v>42826</v>
      </c>
      <c r="B284" s="2615">
        <v>101.02556400568986</v>
      </c>
      <c r="C284" s="2610">
        <f t="shared" si="68"/>
        <v>-2.6211042856886024E-2</v>
      </c>
      <c r="D284" s="523">
        <f t="shared" si="59"/>
        <v>1.8</v>
      </c>
      <c r="E284" s="521">
        <f t="shared" ref="E284:E301" si="79">SUM(B282:B284)/3</f>
        <v>101.03804246068837</v>
      </c>
      <c r="F284" s="697">
        <f t="shared" si="65"/>
        <v>2.837979207102137E-2</v>
      </c>
      <c r="G284" s="636">
        <f t="shared" ref="G284:G301" si="80">SUM(B278:B284)/7</f>
        <v>100.80315929343315</v>
      </c>
      <c r="H284" s="523">
        <f t="shared" si="66"/>
        <v>0.13745037128495596</v>
      </c>
      <c r="I284" s="1696" t="s">
        <v>350</v>
      </c>
      <c r="J284" s="2556" t="str">
        <f t="shared" si="62"/>
        <v>---</v>
      </c>
      <c r="K284" s="2594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80">
        <v>42856</v>
      </c>
      <c r="B285" s="2615">
        <v>100.97040506549511</v>
      </c>
      <c r="C285" s="2610">
        <f t="shared" si="68"/>
        <v>-5.5158940194743877E-2</v>
      </c>
      <c r="D285" s="523">
        <f t="shared" si="59"/>
        <v>1.66</v>
      </c>
      <c r="E285" s="521">
        <f t="shared" si="79"/>
        <v>101.01591470657723</v>
      </c>
      <c r="F285" s="697">
        <f t="shared" si="65"/>
        <v>-2.2127754111139097E-2</v>
      </c>
      <c r="G285" s="636">
        <f t="shared" si="80"/>
        <v>100.90103930722202</v>
      </c>
      <c r="H285" s="523">
        <f t="shared" si="66"/>
        <v>9.7880013788866904E-2</v>
      </c>
      <c r="I285" s="1703" t="s">
        <v>281</v>
      </c>
      <c r="J285" s="2556" t="str">
        <f t="shared" si="62"/>
        <v>---</v>
      </c>
      <c r="K285" s="2594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80">
        <v>42887</v>
      </c>
      <c r="B286" s="2615">
        <v>100.90774720401019</v>
      </c>
      <c r="C286" s="2610">
        <f t="shared" si="68"/>
        <v>-6.265786148492225E-2</v>
      </c>
      <c r="D286" s="523">
        <f t="shared" ref="D286:D349" si="82">ROUND((B286-B274)/B274*100,2)</f>
        <v>1.46</v>
      </c>
      <c r="E286" s="521">
        <f t="shared" si="79"/>
        <v>100.96790542506506</v>
      </c>
      <c r="F286" s="697">
        <f t="shared" si="65"/>
        <v>-4.8009281512179314E-2</v>
      </c>
      <c r="G286" s="636">
        <f t="shared" si="80"/>
        <v>100.95550013034601</v>
      </c>
      <c r="H286" s="523">
        <f t="shared" si="66"/>
        <v>5.4460823123989144E-2</v>
      </c>
      <c r="I286" s="1703" t="s">
        <v>281</v>
      </c>
      <c r="J286" s="2556" t="str">
        <f t="shared" si="62"/>
        <v>---</v>
      </c>
      <c r="K286" s="2594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80">
        <v>42917</v>
      </c>
      <c r="B287" s="2615">
        <v>100.86489941437684</v>
      </c>
      <c r="C287" s="2610">
        <f t="shared" si="68"/>
        <v>-4.2847789633356115E-2</v>
      </c>
      <c r="D287" s="523">
        <f t="shared" si="82"/>
        <v>1.23</v>
      </c>
      <c r="E287" s="521">
        <f t="shared" si="79"/>
        <v>100.91435056129404</v>
      </c>
      <c r="F287" s="697">
        <f t="shared" si="65"/>
        <v>-5.3554863771012151E-2</v>
      </c>
      <c r="G287" s="636">
        <f t="shared" si="80"/>
        <v>100.97108624220344</v>
      </c>
      <c r="H287" s="523">
        <f t="shared" si="66"/>
        <v>1.5586111857430751E-2</v>
      </c>
      <c r="I287" s="1703" t="s">
        <v>281</v>
      </c>
      <c r="J287" s="2556" t="str">
        <f t="shared" si="62"/>
        <v>---</v>
      </c>
      <c r="K287" s="2594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80">
        <v>42948</v>
      </c>
      <c r="B288" s="2615">
        <v>100.85788952994304</v>
      </c>
      <c r="C288" s="2610">
        <f t="shared" si="68"/>
        <v>-7.0098844337991295E-3</v>
      </c>
      <c r="D288" s="523">
        <f t="shared" si="82"/>
        <v>1.02</v>
      </c>
      <c r="E288" s="521">
        <f t="shared" si="79"/>
        <v>100.87684538277669</v>
      </c>
      <c r="F288" s="697">
        <f t="shared" si="65"/>
        <v>-3.7505178517349691E-2</v>
      </c>
      <c r="G288" s="636">
        <f t="shared" si="80"/>
        <v>100.95929551369862</v>
      </c>
      <c r="H288" s="523">
        <f t="shared" si="66"/>
        <v>-1.1790728504820436E-2</v>
      </c>
      <c r="I288" s="1703" t="s">
        <v>281</v>
      </c>
      <c r="J288" s="2556" t="str">
        <f t="shared" si="62"/>
        <v>---</v>
      </c>
      <c r="K288" s="2594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80">
        <v>42979</v>
      </c>
      <c r="B289" s="2615">
        <v>100.86500704071172</v>
      </c>
      <c r="C289" s="2610">
        <f t="shared" si="68"/>
        <v>7.1175107686798356E-3</v>
      </c>
      <c r="D289" s="523">
        <f t="shared" si="82"/>
        <v>0.8</v>
      </c>
      <c r="E289" s="521">
        <f t="shared" si="79"/>
        <v>100.86259866167718</v>
      </c>
      <c r="F289" s="697">
        <f t="shared" si="65"/>
        <v>-1.4246721099510751E-2</v>
      </c>
      <c r="G289" s="636">
        <f t="shared" si="80"/>
        <v>100.9347553298248</v>
      </c>
      <c r="H289" s="523">
        <f t="shared" si="66"/>
        <v>-2.4540183873824617E-2</v>
      </c>
      <c r="I289" s="1703" t="s">
        <v>349</v>
      </c>
      <c r="J289" s="2556" t="str">
        <f t="shared" si="62"/>
        <v>---</v>
      </c>
      <c r="K289" s="2594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80">
        <v>43009</v>
      </c>
      <c r="B290" s="2615">
        <v>100.8751339189356</v>
      </c>
      <c r="C290" s="2610">
        <f t="shared" si="68"/>
        <v>1.0126878223886138E-2</v>
      </c>
      <c r="D290" s="523">
        <f t="shared" si="82"/>
        <v>0.59</v>
      </c>
      <c r="E290" s="521">
        <f t="shared" si="79"/>
        <v>100.86601016319679</v>
      </c>
      <c r="F290" s="697">
        <f t="shared" si="65"/>
        <v>3.4115015196078957E-3</v>
      </c>
      <c r="G290" s="657">
        <f t="shared" si="80"/>
        <v>100.90952088273748</v>
      </c>
      <c r="H290" s="614">
        <f t="shared" si="66"/>
        <v>-2.5234447087314038E-2</v>
      </c>
      <c r="I290" s="1703" t="s">
        <v>349</v>
      </c>
      <c r="J290" s="2556" t="str">
        <f t="shared" si="62"/>
        <v>---</v>
      </c>
      <c r="K290" s="2594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80">
        <v>43040</v>
      </c>
      <c r="B291" s="2615">
        <v>100.87246958231844</v>
      </c>
      <c r="C291" s="2610">
        <f t="shared" si="68"/>
        <v>-2.6643366171583693E-3</v>
      </c>
      <c r="D291" s="523">
        <f t="shared" si="82"/>
        <v>0.34</v>
      </c>
      <c r="E291" s="521">
        <f t="shared" si="79"/>
        <v>100.87087018065525</v>
      </c>
      <c r="F291" s="697">
        <f t="shared" si="65"/>
        <v>4.8600174584549904E-3</v>
      </c>
      <c r="G291" s="657">
        <f t="shared" si="80"/>
        <v>100.88765025082728</v>
      </c>
      <c r="H291" s="614">
        <f t="shared" si="66"/>
        <v>-2.1870631910203997E-2</v>
      </c>
      <c r="I291" s="1696" t="s">
        <v>343</v>
      </c>
      <c r="J291" s="2556" t="str">
        <f t="shared" si="62"/>
        <v>---</v>
      </c>
      <c r="K291" s="2594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80">
        <v>43070</v>
      </c>
      <c r="B292" s="2615">
        <v>100.84821680797755</v>
      </c>
      <c r="C292" s="2610">
        <f t="shared" si="68"/>
        <v>-2.4252774340894234E-2</v>
      </c>
      <c r="D292" s="523">
        <f t="shared" si="82"/>
        <v>0.09</v>
      </c>
      <c r="E292" s="965">
        <f t="shared" si="79"/>
        <v>100.86527343641053</v>
      </c>
      <c r="F292" s="697">
        <f t="shared" si="65"/>
        <v>-5.5967442447126814E-3</v>
      </c>
      <c r="G292" s="657">
        <f t="shared" si="80"/>
        <v>100.87019478546763</v>
      </c>
      <c r="H292" s="614">
        <f t="shared" si="66"/>
        <v>-1.7455465359645927E-2</v>
      </c>
      <c r="I292" s="1696" t="s">
        <v>343</v>
      </c>
      <c r="J292" s="53" t="str">
        <f t="shared" si="62"/>
        <v>---</v>
      </c>
      <c r="K292" s="2594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88">
        <v>43101</v>
      </c>
      <c r="B293" s="2615">
        <v>100.80551474048529</v>
      </c>
      <c r="C293" s="2611">
        <f t="shared" si="68"/>
        <v>-4.2702067492257356E-2</v>
      </c>
      <c r="D293" s="655">
        <f t="shared" si="82"/>
        <v>-0.13</v>
      </c>
      <c r="E293" s="967">
        <f t="shared" si="79"/>
        <v>100.84206704359377</v>
      </c>
      <c r="F293" s="696">
        <f t="shared" si="65"/>
        <v>-2.3206392816760513E-2</v>
      </c>
      <c r="G293" s="656">
        <f t="shared" si="80"/>
        <v>100.8555901478212</v>
      </c>
      <c r="H293" s="655">
        <f t="shared" si="66"/>
        <v>-1.4604637646428387E-2</v>
      </c>
      <c r="I293" s="1695" t="s">
        <v>350</v>
      </c>
      <c r="J293" s="53" t="str">
        <f t="shared" si="62"/>
        <v>---</v>
      </c>
      <c r="K293" s="2594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87">
        <v>43132</v>
      </c>
      <c r="B294" s="2615">
        <v>100.80202490781767</v>
      </c>
      <c r="C294" s="2610">
        <f t="shared" si="68"/>
        <v>-3.489832667625592E-3</v>
      </c>
      <c r="D294" s="614">
        <f t="shared" si="82"/>
        <v>-0.23</v>
      </c>
      <c r="E294" s="965">
        <f t="shared" si="79"/>
        <v>100.81858548542682</v>
      </c>
      <c r="F294" s="521">
        <f t="shared" si="65"/>
        <v>-2.3481558166949412E-2</v>
      </c>
      <c r="G294" s="657">
        <f t="shared" si="80"/>
        <v>100.84660807545562</v>
      </c>
      <c r="H294" s="614">
        <f t="shared" si="66"/>
        <v>-8.982072365583349E-3</v>
      </c>
      <c r="I294" s="1703" t="s">
        <v>281</v>
      </c>
      <c r="J294" s="53" t="str">
        <f t="shared" si="62"/>
        <v>---</v>
      </c>
      <c r="K294" s="2594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80">
        <v>43160</v>
      </c>
      <c r="B295" s="2615">
        <v>100.85235227192885</v>
      </c>
      <c r="C295" s="2610">
        <f t="shared" si="68"/>
        <v>5.0327364111183215E-2</v>
      </c>
      <c r="D295" s="614">
        <f t="shared" si="82"/>
        <v>-0.2</v>
      </c>
      <c r="E295" s="965">
        <f t="shared" si="79"/>
        <v>100.81996397341061</v>
      </c>
      <c r="F295" s="521">
        <f t="shared" si="65"/>
        <v>1.3784879837857034E-3</v>
      </c>
      <c r="G295" s="657">
        <f t="shared" si="80"/>
        <v>100.84581703859645</v>
      </c>
      <c r="H295" s="614">
        <f t="shared" si="66"/>
        <v>-7.9103685916948052E-4</v>
      </c>
      <c r="I295" s="1703" t="s">
        <v>281</v>
      </c>
      <c r="J295" s="2556" t="str">
        <f t="shared" si="62"/>
        <v>---</v>
      </c>
      <c r="K295" s="2594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80">
        <v>43191</v>
      </c>
      <c r="B296" s="2615">
        <v>100.94334760065699</v>
      </c>
      <c r="C296" s="2610">
        <f t="shared" si="68"/>
        <v>9.0995328728141089E-2</v>
      </c>
      <c r="D296" s="614">
        <f t="shared" si="82"/>
        <v>-0.08</v>
      </c>
      <c r="E296" s="965">
        <f t="shared" si="79"/>
        <v>100.8659082601345</v>
      </c>
      <c r="F296" s="521">
        <f t="shared" si="65"/>
        <v>4.5944286723894834E-2</v>
      </c>
      <c r="G296" s="657">
        <f t="shared" si="80"/>
        <v>100.85700854716006</v>
      </c>
      <c r="H296" s="614">
        <f t="shared" si="66"/>
        <v>1.1191508563612729E-2</v>
      </c>
      <c r="I296" s="1703" t="s">
        <v>281</v>
      </c>
      <c r="J296" s="2556" t="str">
        <f t="shared" si="62"/>
        <v>---</v>
      </c>
      <c r="K296" s="2594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80">
        <v>43221</v>
      </c>
      <c r="B297" s="2615">
        <v>101.04876679700064</v>
      </c>
      <c r="C297" s="2610">
        <f t="shared" si="68"/>
        <v>0.1054191963436466</v>
      </c>
      <c r="D297" s="614">
        <f t="shared" si="82"/>
        <v>0.08</v>
      </c>
      <c r="E297" s="965">
        <f t="shared" si="79"/>
        <v>100.94815555652883</v>
      </c>
      <c r="F297" s="521">
        <f t="shared" si="65"/>
        <v>8.2247296394328373E-2</v>
      </c>
      <c r="G297" s="657">
        <f t="shared" si="80"/>
        <v>100.8818132440265</v>
      </c>
      <c r="H297" s="614">
        <f t="shared" si="66"/>
        <v>2.4804696866439713E-2</v>
      </c>
      <c r="I297" s="1703" t="s">
        <v>281</v>
      </c>
      <c r="J297" s="2556" t="str">
        <f t="shared" si="62"/>
        <v>---</v>
      </c>
      <c r="K297" s="2594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80">
        <v>43252</v>
      </c>
      <c r="B298" s="2615">
        <v>101.12834129307801</v>
      </c>
      <c r="C298" s="2610">
        <f t="shared" si="68"/>
        <v>7.9574496077370327E-2</v>
      </c>
      <c r="D298" s="614">
        <f t="shared" si="82"/>
        <v>0.22</v>
      </c>
      <c r="E298" s="965">
        <f t="shared" si="79"/>
        <v>101.04015189691188</v>
      </c>
      <c r="F298" s="521">
        <f t="shared" si="65"/>
        <v>9.1996340383047936E-2</v>
      </c>
      <c r="G298" s="657">
        <f t="shared" si="80"/>
        <v>100.91836634556357</v>
      </c>
      <c r="H298" s="614">
        <f t="shared" si="66"/>
        <v>3.6553101537066368E-2</v>
      </c>
      <c r="I298" s="1703" t="s">
        <v>281</v>
      </c>
      <c r="J298" s="2556" t="str">
        <f t="shared" si="62"/>
        <v>---</v>
      </c>
      <c r="K298" s="2594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80">
        <v>43282</v>
      </c>
      <c r="B299" s="2615">
        <v>101.14321709749238</v>
      </c>
      <c r="C299" s="2610">
        <f t="shared" si="68"/>
        <v>1.4875804414373306E-2</v>
      </c>
      <c r="D299" s="614">
        <f t="shared" si="82"/>
        <v>0.28000000000000003</v>
      </c>
      <c r="E299" s="965">
        <f t="shared" si="79"/>
        <v>101.10677506252368</v>
      </c>
      <c r="F299" s="521">
        <f t="shared" si="65"/>
        <v>6.6623165611801483E-2</v>
      </c>
      <c r="G299" s="657">
        <f t="shared" si="80"/>
        <v>100.9605092440657</v>
      </c>
      <c r="H299" s="614">
        <f t="shared" si="66"/>
        <v>4.214289850213504E-2</v>
      </c>
      <c r="I299" s="1703" t="s">
        <v>281</v>
      </c>
      <c r="J299" s="2556" t="str">
        <f t="shared" si="62"/>
        <v>---</v>
      </c>
      <c r="K299" s="2594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80">
        <v>43313</v>
      </c>
      <c r="B300" s="2615">
        <v>101.09348707393319</v>
      </c>
      <c r="C300" s="2610">
        <f t="shared" si="68"/>
        <v>-4.9730023559192205E-2</v>
      </c>
      <c r="D300" s="614">
        <f t="shared" si="82"/>
        <v>0.23</v>
      </c>
      <c r="E300" s="965">
        <f t="shared" si="79"/>
        <v>101.12168182150118</v>
      </c>
      <c r="F300" s="521">
        <f t="shared" si="65"/>
        <v>1.4906758977502932E-2</v>
      </c>
      <c r="G300" s="657">
        <f t="shared" si="80"/>
        <v>101.00164814884396</v>
      </c>
      <c r="H300" s="614">
        <f t="shared" si="66"/>
        <v>4.1138904778250662E-2</v>
      </c>
      <c r="I300" s="1703" t="s">
        <v>281</v>
      </c>
      <c r="J300" s="2556" t="str">
        <f t="shared" si="62"/>
        <v>---</v>
      </c>
      <c r="K300" s="2594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80">
        <v>43344</v>
      </c>
      <c r="B301" s="2615">
        <v>100.98412933483951</v>
      </c>
      <c r="C301" s="2610">
        <f t="shared" si="68"/>
        <v>-0.10935773909368152</v>
      </c>
      <c r="D301" s="614">
        <f t="shared" si="82"/>
        <v>0.12</v>
      </c>
      <c r="E301" s="965">
        <f t="shared" si="79"/>
        <v>101.07361116875502</v>
      </c>
      <c r="F301" s="521">
        <f t="shared" si="65"/>
        <v>-4.8070652746162068E-2</v>
      </c>
      <c r="G301" s="657">
        <f t="shared" si="80"/>
        <v>101.02766306698993</v>
      </c>
      <c r="H301" s="614">
        <f t="shared" si="66"/>
        <v>2.601491814597523E-2</v>
      </c>
      <c r="I301" s="1703" t="s">
        <v>281</v>
      </c>
      <c r="J301" s="2556" t="str">
        <f t="shared" si="62"/>
        <v>---</v>
      </c>
      <c r="K301" s="2594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80">
        <v>43374</v>
      </c>
      <c r="B302" s="2615">
        <v>100.83920936339382</v>
      </c>
      <c r="C302" s="2610">
        <f t="shared" si="68"/>
        <v>-0.14491997144568813</v>
      </c>
      <c r="D302" s="614">
        <f t="shared" si="82"/>
        <v>-0.04</v>
      </c>
      <c r="E302" s="965">
        <f t="shared" ref="E302:E303" si="85">SUM(B300:B302)/3</f>
        <v>100.97227525738884</v>
      </c>
      <c r="F302" s="521">
        <f t="shared" si="65"/>
        <v>-0.10133591136617781</v>
      </c>
      <c r="G302" s="657">
        <f t="shared" ref="G302:G303" si="86">SUM(B296:B302)/7</f>
        <v>101.02578550862779</v>
      </c>
      <c r="H302" s="614">
        <f t="shared" si="66"/>
        <v>-1.8775583621390979E-3</v>
      </c>
      <c r="I302" s="1703" t="s">
        <v>281</v>
      </c>
      <c r="J302" s="2556" t="str">
        <f t="shared" si="62"/>
        <v>---</v>
      </c>
      <c r="K302" s="2594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80">
        <v>43405</v>
      </c>
      <c r="B303" s="2615">
        <v>100.68466877452121</v>
      </c>
      <c r="C303" s="2610">
        <f t="shared" si="68"/>
        <v>-0.15454058887260658</v>
      </c>
      <c r="D303" s="614">
        <f t="shared" si="82"/>
        <v>-0.19</v>
      </c>
      <c r="E303" s="965">
        <f t="shared" si="85"/>
        <v>100.83600249091819</v>
      </c>
      <c r="F303" s="521">
        <f t="shared" si="65"/>
        <v>-0.13627276647065401</v>
      </c>
      <c r="G303" s="657">
        <f t="shared" si="86"/>
        <v>100.98883139060841</v>
      </c>
      <c r="H303" s="614">
        <f t="shared" si="66"/>
        <v>-3.6954118019380644E-2</v>
      </c>
      <c r="I303" s="1703" t="s">
        <v>281</v>
      </c>
      <c r="J303" s="2556" t="s">
        <v>345</v>
      </c>
      <c r="K303" s="2594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81">
        <v>43435</v>
      </c>
      <c r="B304" s="2615">
        <v>100.52794046451746</v>
      </c>
      <c r="C304" s="2612">
        <f t="shared" si="68"/>
        <v>-0.15672831000375709</v>
      </c>
      <c r="D304" s="814">
        <f t="shared" si="82"/>
        <v>-0.32</v>
      </c>
      <c r="E304" s="966">
        <f t="shared" ref="E304:E335" si="87">SUM(B302:B304)/3</f>
        <v>100.68393953414416</v>
      </c>
      <c r="F304" s="704">
        <f t="shared" si="65"/>
        <v>-0.15206295677403148</v>
      </c>
      <c r="G304" s="637">
        <f t="shared" ref="G304:G335" si="88">SUM(B298:B304)/7</f>
        <v>100.91442762882507</v>
      </c>
      <c r="H304" s="814">
        <f t="shared" si="66"/>
        <v>-7.440376178334418E-2</v>
      </c>
      <c r="I304" s="1734" t="s">
        <v>281</v>
      </c>
      <c r="J304" s="2556" t="s">
        <v>345</v>
      </c>
      <c r="K304" s="2594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87">
        <v>43466</v>
      </c>
      <c r="B305" s="2615">
        <v>100.38154580755011</v>
      </c>
      <c r="C305" s="2610">
        <f t="shared" si="68"/>
        <v>-0.14639465696734533</v>
      </c>
      <c r="D305" s="614">
        <f t="shared" si="82"/>
        <v>-0.42</v>
      </c>
      <c r="E305" s="965">
        <f t="shared" si="87"/>
        <v>100.53138501552958</v>
      </c>
      <c r="F305" s="521">
        <f t="shared" si="65"/>
        <v>-0.15255451861457914</v>
      </c>
      <c r="G305" s="657">
        <f t="shared" si="88"/>
        <v>100.80774255946395</v>
      </c>
      <c r="H305" s="614">
        <f t="shared" si="66"/>
        <v>-0.1066850693611201</v>
      </c>
      <c r="I305" s="1703" t="s">
        <v>281</v>
      </c>
      <c r="J305" s="2234" t="s">
        <v>345</v>
      </c>
      <c r="K305" s="2594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87">
        <v>43497</v>
      </c>
      <c r="B306" s="2615">
        <v>100.28816486047944</v>
      </c>
      <c r="C306" s="2610">
        <f t="shared" si="68"/>
        <v>-9.3380947070670572E-2</v>
      </c>
      <c r="D306" s="614">
        <f t="shared" si="82"/>
        <v>-0.51</v>
      </c>
      <c r="E306" s="965">
        <f t="shared" si="87"/>
        <v>100.39921704418232</v>
      </c>
      <c r="F306" s="521">
        <f t="shared" si="65"/>
        <v>-0.13216797134725766</v>
      </c>
      <c r="G306" s="657">
        <f t="shared" si="88"/>
        <v>100.68559223989067</v>
      </c>
      <c r="H306" s="614">
        <f t="shared" si="66"/>
        <v>-0.12215031957327938</v>
      </c>
      <c r="I306" s="1703" t="s">
        <v>281</v>
      </c>
      <c r="J306" s="2234" t="s">
        <v>345</v>
      </c>
      <c r="K306" s="2594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80">
        <v>43525</v>
      </c>
      <c r="B307" s="2615">
        <v>100.21957586356444</v>
      </c>
      <c r="C307" s="2610">
        <f t="shared" si="68"/>
        <v>-6.8588996914996869E-2</v>
      </c>
      <c r="D307" s="614">
        <f t="shared" si="82"/>
        <v>-0.63</v>
      </c>
      <c r="E307" s="965">
        <f t="shared" si="87"/>
        <v>100.29642884386466</v>
      </c>
      <c r="F307" s="521">
        <f t="shared" si="65"/>
        <v>-0.10278820031766145</v>
      </c>
      <c r="G307" s="657">
        <f t="shared" si="88"/>
        <v>100.56074778126656</v>
      </c>
      <c r="H307" s="614">
        <f t="shared" si="66"/>
        <v>-0.12484445862411064</v>
      </c>
      <c r="I307" s="1703" t="s">
        <v>281</v>
      </c>
      <c r="J307" s="2234" t="s">
        <v>345</v>
      </c>
      <c r="K307" s="2594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80">
        <v>43556</v>
      </c>
      <c r="B308" s="2615">
        <v>100.19898932586682</v>
      </c>
      <c r="C308" s="2610">
        <f t="shared" si="68"/>
        <v>-2.0586537697624863E-2</v>
      </c>
      <c r="D308" s="614">
        <f t="shared" si="82"/>
        <v>-0.74</v>
      </c>
      <c r="E308" s="965">
        <f t="shared" si="87"/>
        <v>100.23557668330356</v>
      </c>
      <c r="F308" s="521">
        <f t="shared" si="65"/>
        <v>-6.0852160561097435E-2</v>
      </c>
      <c r="G308" s="657">
        <f t="shared" si="88"/>
        <v>100.44858492284189</v>
      </c>
      <c r="H308" s="614">
        <f t="shared" si="66"/>
        <v>-0.11216285842466789</v>
      </c>
      <c r="I308" s="1703" t="s">
        <v>281</v>
      </c>
      <c r="J308" s="2234" t="s">
        <v>345</v>
      </c>
      <c r="K308" s="2594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80">
        <v>43586</v>
      </c>
      <c r="B309" s="2615">
        <v>100.18827535026642</v>
      </c>
      <c r="C309" s="2610">
        <f t="shared" si="68"/>
        <v>-1.0713975600395997E-2</v>
      </c>
      <c r="D309" s="614">
        <f t="shared" si="82"/>
        <v>-0.85</v>
      </c>
      <c r="E309" s="965">
        <f t="shared" si="87"/>
        <v>100.20228017989923</v>
      </c>
      <c r="F309" s="521">
        <f t="shared" si="65"/>
        <v>-3.3296503404329769E-2</v>
      </c>
      <c r="G309" s="657">
        <f t="shared" si="88"/>
        <v>100.35559434953799</v>
      </c>
      <c r="H309" s="614">
        <f t="shared" si="66"/>
        <v>-9.2990573303893598E-2</v>
      </c>
      <c r="I309" s="1703" t="s">
        <v>281</v>
      </c>
      <c r="J309" s="2234" t="s">
        <v>345</v>
      </c>
      <c r="K309" s="2594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80">
        <v>43252</v>
      </c>
      <c r="B310" s="2615">
        <v>100.16620565379188</v>
      </c>
      <c r="C310" s="2610">
        <f t="shared" si="68"/>
        <v>-2.2069696474545708E-2</v>
      </c>
      <c r="D310" s="614">
        <f t="shared" si="82"/>
        <v>-0.95</v>
      </c>
      <c r="E310" s="965">
        <f t="shared" si="87"/>
        <v>100.18449010997504</v>
      </c>
      <c r="F310" s="521">
        <f t="shared" si="65"/>
        <v>-1.7790069924188856E-2</v>
      </c>
      <c r="G310" s="657">
        <f t="shared" si="88"/>
        <v>100.28152818943379</v>
      </c>
      <c r="H310" s="614">
        <f t="shared" si="66"/>
        <v>-7.4066160104209189E-2</v>
      </c>
      <c r="I310" s="1703" t="s">
        <v>281</v>
      </c>
      <c r="J310" s="2234" t="s">
        <v>345</v>
      </c>
      <c r="K310" s="2594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80">
        <v>43647</v>
      </c>
      <c r="B311" s="2615">
        <v>100.11197144321048</v>
      </c>
      <c r="C311" s="2610">
        <f t="shared" si="68"/>
        <v>-5.4234210581398656E-2</v>
      </c>
      <c r="D311" s="614">
        <f t="shared" si="82"/>
        <v>-1.02</v>
      </c>
      <c r="E311" s="965">
        <f t="shared" si="87"/>
        <v>100.1554841490896</v>
      </c>
      <c r="F311" s="521">
        <f t="shared" si="65"/>
        <v>-2.900596088544205E-2</v>
      </c>
      <c r="G311" s="657">
        <f t="shared" si="88"/>
        <v>100.2221040435328</v>
      </c>
      <c r="H311" s="614">
        <f t="shared" si="66"/>
        <v>-5.9424145900990766E-2</v>
      </c>
      <c r="I311" s="1703" t="s">
        <v>281</v>
      </c>
      <c r="J311" s="2234" t="s">
        <v>345</v>
      </c>
      <c r="K311" s="2594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80">
        <v>43678</v>
      </c>
      <c r="B312" s="2615">
        <v>100.00876969981552</v>
      </c>
      <c r="C312" s="2610">
        <f t="shared" si="68"/>
        <v>-0.10320174339496191</v>
      </c>
      <c r="D312" s="614">
        <f t="shared" si="82"/>
        <v>-1.07</v>
      </c>
      <c r="E312" s="965">
        <f t="shared" si="87"/>
        <v>100.09564893227262</v>
      </c>
      <c r="F312" s="521">
        <f t="shared" si="65"/>
        <v>-5.9835216816978232E-2</v>
      </c>
      <c r="G312" s="657">
        <f t="shared" si="88"/>
        <v>100.16885031385641</v>
      </c>
      <c r="H312" s="614">
        <f t="shared" si="66"/>
        <v>-5.3253729676384864E-2</v>
      </c>
      <c r="I312" s="1703" t="s">
        <v>281</v>
      </c>
      <c r="J312" s="2234" t="s">
        <v>345</v>
      </c>
      <c r="K312" s="2594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80">
        <v>43709</v>
      </c>
      <c r="B313" s="2615">
        <v>99.853394358570114</v>
      </c>
      <c r="C313" s="2610">
        <f t="shared" si="68"/>
        <v>-0.15537534124540286</v>
      </c>
      <c r="D313" s="614">
        <f t="shared" si="82"/>
        <v>-1.1200000000000001</v>
      </c>
      <c r="E313" s="965">
        <f t="shared" si="87"/>
        <v>99.991378500532051</v>
      </c>
      <c r="F313" s="521">
        <f t="shared" si="65"/>
        <v>-0.1042704317405736</v>
      </c>
      <c r="G313" s="657">
        <f t="shared" si="88"/>
        <v>100.10674024215508</v>
      </c>
      <c r="H313" s="614">
        <f t="shared" si="66"/>
        <v>-6.2110071701326319E-2</v>
      </c>
      <c r="I313" s="1703" t="s">
        <v>281</v>
      </c>
      <c r="J313" s="2556" t="str">
        <f t="shared" ref="J313:J362" si="89">IF(K313=1,"山",IF(K313=-1,"谷","---"))</f>
        <v>---</v>
      </c>
      <c r="K313" s="2594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80">
        <v>43739</v>
      </c>
      <c r="B314" s="2615">
        <v>99.620704189639341</v>
      </c>
      <c r="C314" s="2610">
        <f t="shared" si="68"/>
        <v>-0.23269016893077321</v>
      </c>
      <c r="D314" s="614">
        <f t="shared" si="82"/>
        <v>-1.21</v>
      </c>
      <c r="E314" s="965">
        <f t="shared" si="87"/>
        <v>99.827622749341671</v>
      </c>
      <c r="F314" s="521">
        <f t="shared" si="65"/>
        <v>-0.16375575119037933</v>
      </c>
      <c r="G314" s="657">
        <f t="shared" si="88"/>
        <v>100.02118714588008</v>
      </c>
      <c r="H314" s="614">
        <f t="shared" si="66"/>
        <v>-8.5553096275006624E-2</v>
      </c>
      <c r="I314" s="1703" t="s">
        <v>281</v>
      </c>
      <c r="J314" s="2556" t="str">
        <f t="shared" si="89"/>
        <v>---</v>
      </c>
      <c r="K314" s="2594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80">
        <v>43770</v>
      </c>
      <c r="B315" s="2615">
        <v>99.35351577231647</v>
      </c>
      <c r="C315" s="2610">
        <f t="shared" si="68"/>
        <v>-0.26718841732287046</v>
      </c>
      <c r="D315" s="614">
        <f t="shared" si="82"/>
        <v>-1.32</v>
      </c>
      <c r="E315" s="965">
        <f t="shared" si="87"/>
        <v>99.609204773508637</v>
      </c>
      <c r="F315" s="521">
        <f t="shared" si="65"/>
        <v>-0.21841797583303446</v>
      </c>
      <c r="G315" s="657">
        <f t="shared" si="88"/>
        <v>99.900405209658601</v>
      </c>
      <c r="H315" s="614">
        <f t="shared" si="66"/>
        <v>-0.12078193622147637</v>
      </c>
      <c r="I315" s="1703" t="s">
        <v>281</v>
      </c>
      <c r="J315" s="2556" t="str">
        <f t="shared" si="89"/>
        <v>---</v>
      </c>
      <c r="K315" s="2594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80">
        <v>43800</v>
      </c>
      <c r="B316" s="2615">
        <v>99.053204072674205</v>
      </c>
      <c r="C316" s="2610">
        <f t="shared" si="68"/>
        <v>-0.30031169964226478</v>
      </c>
      <c r="D316" s="614">
        <f t="shared" si="82"/>
        <v>-1.47</v>
      </c>
      <c r="E316" s="965">
        <f t="shared" si="87"/>
        <v>99.34247467821001</v>
      </c>
      <c r="F316" s="521">
        <f t="shared" si="65"/>
        <v>-0.26673009529862668</v>
      </c>
      <c r="G316" s="657">
        <f t="shared" si="88"/>
        <v>99.738252170002582</v>
      </c>
      <c r="H316" s="614">
        <f t="shared" si="66"/>
        <v>-0.1621530396560189</v>
      </c>
      <c r="I316" s="1703" t="s">
        <v>281</v>
      </c>
      <c r="J316" s="53" t="str">
        <f t="shared" si="89"/>
        <v>---</v>
      </c>
      <c r="K316" s="2594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88">
        <v>43831</v>
      </c>
      <c r="B317" s="2615">
        <v>98.69611879536582</v>
      </c>
      <c r="C317" s="2611">
        <f t="shared" si="68"/>
        <v>-0.35708527730838568</v>
      </c>
      <c r="D317" s="655">
        <f t="shared" si="82"/>
        <v>-1.68</v>
      </c>
      <c r="E317" s="967">
        <f t="shared" si="87"/>
        <v>99.034279546785498</v>
      </c>
      <c r="F317" s="696">
        <f t="shared" si="65"/>
        <v>-0.30819513142451171</v>
      </c>
      <c r="G317" s="656">
        <f t="shared" si="88"/>
        <v>99.528239761655996</v>
      </c>
      <c r="H317" s="655">
        <f t="shared" si="66"/>
        <v>-0.21001240834658574</v>
      </c>
      <c r="I317" s="1735" t="s">
        <v>281</v>
      </c>
      <c r="J317" s="2556" t="str">
        <f t="shared" si="89"/>
        <v>---</v>
      </c>
      <c r="K317" s="2594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87">
        <v>43862</v>
      </c>
      <c r="B318" s="2615">
        <v>98.278519415553291</v>
      </c>
      <c r="C318" s="2610">
        <f t="shared" si="68"/>
        <v>-0.41759937981252904</v>
      </c>
      <c r="D318" s="614">
        <f t="shared" si="82"/>
        <v>-2</v>
      </c>
      <c r="E318" s="965">
        <f t="shared" si="87"/>
        <v>98.675947427864443</v>
      </c>
      <c r="F318" s="521">
        <f t="shared" si="65"/>
        <v>-0.3583321189210551</v>
      </c>
      <c r="G318" s="657">
        <f t="shared" si="88"/>
        <v>99.266318043419261</v>
      </c>
      <c r="H318" s="614">
        <f t="shared" si="66"/>
        <v>-0.26192171823673505</v>
      </c>
      <c r="I318" s="1703" t="s">
        <v>281</v>
      </c>
      <c r="J318" s="2556" t="str">
        <f t="shared" si="89"/>
        <v>---</v>
      </c>
      <c r="K318" s="2594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80">
        <v>43891</v>
      </c>
      <c r="B319" s="2615">
        <v>97.853019873470203</v>
      </c>
      <c r="C319" s="2610">
        <f t="shared" si="68"/>
        <v>-0.42549954208308804</v>
      </c>
      <c r="D319" s="614">
        <f t="shared" si="82"/>
        <v>-2.36</v>
      </c>
      <c r="E319" s="965">
        <f t="shared" si="87"/>
        <v>98.275886028129776</v>
      </c>
      <c r="F319" s="521">
        <f t="shared" si="65"/>
        <v>-0.40006139973466759</v>
      </c>
      <c r="G319" s="657">
        <f t="shared" si="88"/>
        <v>98.958353782512773</v>
      </c>
      <c r="H319" s="614">
        <f t="shared" si="66"/>
        <v>-0.30796426090648765</v>
      </c>
      <c r="I319" s="1703" t="s">
        <v>281</v>
      </c>
      <c r="J319" s="2556" t="str">
        <f t="shared" si="89"/>
        <v>---</v>
      </c>
      <c r="K319" s="2594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80">
        <v>43922</v>
      </c>
      <c r="B320" s="2615">
        <v>97.476080538217147</v>
      </c>
      <c r="C320" s="2610">
        <f t="shared" si="68"/>
        <v>-0.37693933525305567</v>
      </c>
      <c r="D320" s="614">
        <f t="shared" si="82"/>
        <v>-2.72</v>
      </c>
      <c r="E320" s="965">
        <f t="shared" si="87"/>
        <v>97.869206609080209</v>
      </c>
      <c r="F320" s="521">
        <f t="shared" si="65"/>
        <v>-0.40667941904956706</v>
      </c>
      <c r="G320" s="657">
        <f t="shared" si="88"/>
        <v>98.618737522462354</v>
      </c>
      <c r="H320" s="614">
        <f t="shared" si="66"/>
        <v>-0.33961626005041978</v>
      </c>
      <c r="I320" s="1703" t="s">
        <v>281</v>
      </c>
      <c r="J320" s="2556" t="str">
        <f t="shared" si="89"/>
        <v>---</v>
      </c>
      <c r="K320" s="2594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80">
        <v>43952</v>
      </c>
      <c r="B321" s="2615">
        <v>97.263125246656969</v>
      </c>
      <c r="C321" s="2610">
        <f t="shared" si="68"/>
        <v>-0.21295529156017778</v>
      </c>
      <c r="D321" s="614">
        <f t="shared" si="82"/>
        <v>-2.92</v>
      </c>
      <c r="E321" s="965">
        <f t="shared" si="87"/>
        <v>97.530741886114768</v>
      </c>
      <c r="F321" s="521">
        <f t="shared" si="65"/>
        <v>-0.3384647229654405</v>
      </c>
      <c r="G321" s="657">
        <f t="shared" si="88"/>
        <v>98.281940530607727</v>
      </c>
      <c r="H321" s="614">
        <f t="shared" si="66"/>
        <v>-0.33679699185462653</v>
      </c>
      <c r="I321" s="1703" t="s">
        <v>281</v>
      </c>
      <c r="J321" s="2556" t="str">
        <f t="shared" si="89"/>
        <v>---</v>
      </c>
      <c r="K321" s="2594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80">
        <v>43983</v>
      </c>
      <c r="B322" s="2615">
        <v>97.246453772249041</v>
      </c>
      <c r="C322" s="2610">
        <f t="shared" si="68"/>
        <v>-1.6671474407928599E-2</v>
      </c>
      <c r="D322" s="614">
        <f t="shared" si="82"/>
        <v>-2.91</v>
      </c>
      <c r="E322" s="965">
        <f t="shared" si="87"/>
        <v>97.328553185707719</v>
      </c>
      <c r="F322" s="521">
        <f t="shared" si="65"/>
        <v>-0.20218870040704928</v>
      </c>
      <c r="G322" s="657">
        <f t="shared" si="88"/>
        <v>97.98093167345526</v>
      </c>
      <c r="H322" s="614">
        <f t="shared" si="66"/>
        <v>-0.30100885715246761</v>
      </c>
      <c r="I322" s="1703" t="s">
        <v>281</v>
      </c>
      <c r="J322" s="2556" t="str">
        <f t="shared" si="89"/>
        <v>谷</v>
      </c>
      <c r="K322" s="2594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80">
        <v>44013</v>
      </c>
      <c r="B323" s="2615">
        <v>97.434291884611298</v>
      </c>
      <c r="C323" s="2610">
        <f t="shared" si="68"/>
        <v>0.18783811236225745</v>
      </c>
      <c r="D323" s="614">
        <f t="shared" si="82"/>
        <v>-2.67</v>
      </c>
      <c r="E323" s="965">
        <f t="shared" si="87"/>
        <v>97.314623634505779</v>
      </c>
      <c r="F323" s="521">
        <f t="shared" si="65"/>
        <v>-1.3929551201940171E-2</v>
      </c>
      <c r="G323" s="657">
        <f t="shared" si="88"/>
        <v>97.749658503731979</v>
      </c>
      <c r="H323" s="614">
        <f t="shared" si="66"/>
        <v>-0.2312731697232806</v>
      </c>
      <c r="I323" s="1703" t="s">
        <v>349</v>
      </c>
      <c r="J323" s="2556" t="str">
        <f t="shared" si="89"/>
        <v>---</v>
      </c>
      <c r="K323" s="2594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80">
        <v>44044</v>
      </c>
      <c r="B324" s="2615">
        <v>97.787222123962565</v>
      </c>
      <c r="C324" s="2610">
        <f t="shared" si="68"/>
        <v>0.35293023935126655</v>
      </c>
      <c r="D324" s="614">
        <f t="shared" si="82"/>
        <v>-2.2200000000000002</v>
      </c>
      <c r="E324" s="965">
        <f t="shared" si="87"/>
        <v>97.489322593607639</v>
      </c>
      <c r="F324" s="521">
        <f t="shared" si="65"/>
        <v>0.1746989591018604</v>
      </c>
      <c r="G324" s="657">
        <f t="shared" si="88"/>
        <v>97.619816122102932</v>
      </c>
      <c r="H324" s="614">
        <f t="shared" si="66"/>
        <v>-0.1298423816290466</v>
      </c>
      <c r="I324" s="1703" t="s">
        <v>349</v>
      </c>
      <c r="J324" s="2556" t="str">
        <f t="shared" si="89"/>
        <v>---</v>
      </c>
      <c r="K324" s="2594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80">
        <v>44075</v>
      </c>
      <c r="B325" s="2615">
        <v>98.242492236523859</v>
      </c>
      <c r="C325" s="2610">
        <f t="shared" si="68"/>
        <v>0.45527011256129413</v>
      </c>
      <c r="D325" s="614">
        <f t="shared" si="82"/>
        <v>-1.61</v>
      </c>
      <c r="E325" s="965">
        <f t="shared" si="87"/>
        <v>97.821335415032578</v>
      </c>
      <c r="F325" s="521">
        <f t="shared" si="65"/>
        <v>0.33201282142493937</v>
      </c>
      <c r="G325" s="657">
        <f t="shared" si="88"/>
        <v>97.614669382241573</v>
      </c>
      <c r="H325" s="614">
        <f t="shared" si="66"/>
        <v>-5.146739861359606E-3</v>
      </c>
      <c r="I325" s="1703" t="s">
        <v>349</v>
      </c>
      <c r="J325" s="2556" t="str">
        <f t="shared" si="89"/>
        <v>---</v>
      </c>
      <c r="K325" s="2594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80">
        <v>44105</v>
      </c>
      <c r="B326" s="2615">
        <v>98.701325813155819</v>
      </c>
      <c r="C326" s="2610">
        <f t="shared" si="68"/>
        <v>0.45883357663196023</v>
      </c>
      <c r="D326" s="614">
        <f t="shared" si="82"/>
        <v>-0.92</v>
      </c>
      <c r="E326" s="965">
        <f t="shared" si="87"/>
        <v>98.243680057880738</v>
      </c>
      <c r="F326" s="521">
        <f t="shared" si="65"/>
        <v>0.42234464284815942</v>
      </c>
      <c r="G326" s="657">
        <f t="shared" si="88"/>
        <v>97.735855945053814</v>
      </c>
      <c r="H326" s="614">
        <f t="shared" si="66"/>
        <v>0.12118656281224105</v>
      </c>
      <c r="I326" s="1696" t="s">
        <v>343</v>
      </c>
      <c r="J326" s="2556" t="str">
        <f t="shared" si="89"/>
        <v>---</v>
      </c>
      <c r="K326" s="2594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80">
        <v>44136</v>
      </c>
      <c r="B327" s="2615">
        <v>99.137626379306795</v>
      </c>
      <c r="C327" s="2610">
        <f t="shared" si="68"/>
        <v>0.43630056615097601</v>
      </c>
      <c r="D327" s="614">
        <f t="shared" si="82"/>
        <v>-0.22</v>
      </c>
      <c r="E327" s="965">
        <f t="shared" si="87"/>
        <v>98.693814809662172</v>
      </c>
      <c r="F327" s="521">
        <f t="shared" si="65"/>
        <v>0.45013475178143381</v>
      </c>
      <c r="G327" s="657">
        <f t="shared" si="88"/>
        <v>97.973219636638049</v>
      </c>
      <c r="H327" s="614">
        <f t="shared" si="66"/>
        <v>0.23736369158423543</v>
      </c>
      <c r="I327" s="1696" t="s">
        <v>343</v>
      </c>
      <c r="J327" s="2556" t="str">
        <f t="shared" si="89"/>
        <v>---</v>
      </c>
      <c r="K327" s="2594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81">
        <v>44166</v>
      </c>
      <c r="B328" s="2615">
        <v>99.541910289979924</v>
      </c>
      <c r="C328" s="2612">
        <f t="shared" si="68"/>
        <v>0.4042839106731293</v>
      </c>
      <c r="D328" s="814">
        <f t="shared" si="82"/>
        <v>0.49</v>
      </c>
      <c r="E328" s="966">
        <f t="shared" si="87"/>
        <v>99.126954160814179</v>
      </c>
      <c r="F328" s="704">
        <f t="shared" ref="F328:F361" si="90">E328-E327</f>
        <v>0.43313935115200763</v>
      </c>
      <c r="G328" s="637">
        <f t="shared" si="88"/>
        <v>98.298760357112755</v>
      </c>
      <c r="H328" s="814">
        <f t="shared" ref="H328:H361" si="91">G328-G327</f>
        <v>0.32554072047470584</v>
      </c>
      <c r="I328" s="1697" t="s">
        <v>343</v>
      </c>
      <c r="J328" s="2556" t="str">
        <f t="shared" si="89"/>
        <v>---</v>
      </c>
      <c r="K328" s="2594">
        <v>0</v>
      </c>
      <c r="L328" s="1767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80">
        <v>44197</v>
      </c>
      <c r="B329" s="2615">
        <v>99.898165707111772</v>
      </c>
      <c r="C329" s="1764">
        <f t="shared" si="68"/>
        <v>0.35625541713184816</v>
      </c>
      <c r="D329" s="523">
        <f t="shared" si="82"/>
        <v>1.22</v>
      </c>
      <c r="E329" s="521">
        <f t="shared" si="87"/>
        <v>99.525900792132845</v>
      </c>
      <c r="F329" s="697">
        <f t="shared" si="90"/>
        <v>0.39894663131866537</v>
      </c>
      <c r="G329" s="636">
        <f t="shared" si="88"/>
        <v>98.677576347807417</v>
      </c>
      <c r="H329" s="523">
        <f t="shared" si="91"/>
        <v>0.37881599069466176</v>
      </c>
      <c r="I329" s="1696" t="s">
        <v>343</v>
      </c>
      <c r="J329" s="2234" t="str">
        <f t="shared" si="89"/>
        <v>---</v>
      </c>
      <c r="K329" s="2594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87">
        <v>44228</v>
      </c>
      <c r="B330" s="2615">
        <v>100.20456303532276</v>
      </c>
      <c r="C330" s="1764">
        <f t="shared" ref="C330:C354" si="92">B330-B329</f>
        <v>0.3063973282109913</v>
      </c>
      <c r="D330" s="523">
        <f t="shared" si="82"/>
        <v>1.96</v>
      </c>
      <c r="E330" s="521">
        <f t="shared" si="87"/>
        <v>99.881546344138158</v>
      </c>
      <c r="F330" s="697">
        <f t="shared" si="90"/>
        <v>0.35564555200531345</v>
      </c>
      <c r="G330" s="636">
        <f t="shared" si="88"/>
        <v>99.073329369337628</v>
      </c>
      <c r="H330" s="523">
        <f t="shared" si="91"/>
        <v>0.39575302153021141</v>
      </c>
      <c r="I330" s="1696" t="s">
        <v>343</v>
      </c>
      <c r="J330" s="2234" t="str">
        <f t="shared" si="89"/>
        <v>---</v>
      </c>
      <c r="K330" s="2594">
        <v>0</v>
      </c>
      <c r="L330" s="1738" t="s">
        <v>767</v>
      </c>
    </row>
    <row r="331" spans="1:24">
      <c r="A331" s="2580">
        <v>44256</v>
      </c>
      <c r="B331" s="2615">
        <v>100.44912277427112</v>
      </c>
      <c r="C331" s="1764">
        <f t="shared" si="92"/>
        <v>0.24455973894835381</v>
      </c>
      <c r="D331" s="523">
        <f t="shared" si="82"/>
        <v>2.65</v>
      </c>
      <c r="E331" s="521">
        <f t="shared" si="87"/>
        <v>100.18395050556855</v>
      </c>
      <c r="F331" s="697">
        <f t="shared" si="90"/>
        <v>0.30240416143038829</v>
      </c>
      <c r="G331" s="636">
        <f t="shared" si="88"/>
        <v>99.453600890810307</v>
      </c>
      <c r="H331" s="523">
        <f t="shared" si="91"/>
        <v>0.38027152147267884</v>
      </c>
      <c r="I331" s="1696" t="s">
        <v>343</v>
      </c>
      <c r="J331" s="2234" t="str">
        <f t="shared" si="89"/>
        <v>---</v>
      </c>
      <c r="K331" s="2594">
        <v>0</v>
      </c>
      <c r="L331" s="1737" t="s">
        <v>776</v>
      </c>
      <c r="M331" s="10"/>
    </row>
    <row r="332" spans="1:24">
      <c r="A332" s="2580">
        <v>44287</v>
      </c>
      <c r="B332" s="2615">
        <v>100.61652566743835</v>
      </c>
      <c r="C332" s="1764">
        <f t="shared" si="92"/>
        <v>0.16740289316723533</v>
      </c>
      <c r="D332" s="523">
        <f t="shared" si="82"/>
        <v>3.22</v>
      </c>
      <c r="E332" s="521">
        <f t="shared" si="87"/>
        <v>100.4234038256774</v>
      </c>
      <c r="F332" s="697">
        <f t="shared" si="90"/>
        <v>0.23945332010885068</v>
      </c>
      <c r="G332" s="636">
        <f t="shared" si="88"/>
        <v>99.792748523798082</v>
      </c>
      <c r="H332" s="523">
        <f t="shared" si="91"/>
        <v>0.33914763298777473</v>
      </c>
      <c r="I332" s="1696" t="s">
        <v>343</v>
      </c>
      <c r="J332" s="2234" t="str">
        <f t="shared" si="89"/>
        <v>---</v>
      </c>
      <c r="K332" s="2594">
        <v>0</v>
      </c>
      <c r="L332" s="1737" t="s">
        <v>777</v>
      </c>
      <c r="M332" s="10"/>
    </row>
    <row r="333" spans="1:24">
      <c r="A333" s="2580">
        <v>44317</v>
      </c>
      <c r="B333" s="2615">
        <v>100.69490005379586</v>
      </c>
      <c r="C333" s="1764">
        <f t="shared" si="92"/>
        <v>7.8374386357509707E-2</v>
      </c>
      <c r="D333" s="523">
        <f t="shared" si="82"/>
        <v>3.53</v>
      </c>
      <c r="E333" s="521">
        <f t="shared" si="87"/>
        <v>100.58684949850176</v>
      </c>
      <c r="F333" s="697">
        <f t="shared" si="90"/>
        <v>0.16344567282436628</v>
      </c>
      <c r="G333" s="636">
        <f t="shared" si="88"/>
        <v>100.07754484388953</v>
      </c>
      <c r="H333" s="523">
        <f t="shared" si="91"/>
        <v>0.28479632009144495</v>
      </c>
      <c r="I333" s="1696" t="s">
        <v>343</v>
      </c>
      <c r="J333" s="2234" t="str">
        <f t="shared" si="89"/>
        <v>---</v>
      </c>
      <c r="K333" s="2594">
        <v>0</v>
      </c>
      <c r="L333" s="1737" t="s">
        <v>778</v>
      </c>
      <c r="M333" s="10"/>
    </row>
    <row r="334" spans="1:24">
      <c r="A334" s="2580">
        <v>44348</v>
      </c>
      <c r="B334" s="2615">
        <v>100.69656225578689</v>
      </c>
      <c r="C334" s="1764">
        <f t="shared" si="92"/>
        <v>1.6622019910244035E-3</v>
      </c>
      <c r="D334" s="523">
        <f t="shared" si="82"/>
        <v>3.55</v>
      </c>
      <c r="E334" s="521">
        <f t="shared" si="87"/>
        <v>100.6693293256737</v>
      </c>
      <c r="F334" s="697">
        <f t="shared" si="90"/>
        <v>8.2479827171937359E-2</v>
      </c>
      <c r="G334" s="636">
        <f t="shared" si="88"/>
        <v>100.30024996910096</v>
      </c>
      <c r="H334" s="523">
        <f t="shared" si="91"/>
        <v>0.2227051252114336</v>
      </c>
      <c r="I334" s="1696" t="s">
        <v>343</v>
      </c>
      <c r="J334" s="2234" t="str">
        <f t="shared" si="89"/>
        <v>---</v>
      </c>
      <c r="K334" s="2594">
        <v>0</v>
      </c>
      <c r="L334" s="1737" t="s">
        <v>796</v>
      </c>
      <c r="M334" s="10"/>
    </row>
    <row r="335" spans="1:24">
      <c r="A335" s="2580">
        <v>44378</v>
      </c>
      <c r="B335" s="2615">
        <v>100.65255268964279</v>
      </c>
      <c r="C335" s="1764">
        <f t="shared" si="92"/>
        <v>-4.4009566144097789E-2</v>
      </c>
      <c r="D335" s="523">
        <f t="shared" si="82"/>
        <v>3.3</v>
      </c>
      <c r="E335" s="521">
        <f t="shared" si="87"/>
        <v>100.68133833307517</v>
      </c>
      <c r="F335" s="697">
        <f t="shared" si="90"/>
        <v>1.2009007401474037E-2</v>
      </c>
      <c r="G335" s="636">
        <f t="shared" si="88"/>
        <v>100.45891316905279</v>
      </c>
      <c r="H335" s="523">
        <f t="shared" si="91"/>
        <v>0.15866319995183176</v>
      </c>
      <c r="I335" s="1703" t="s">
        <v>281</v>
      </c>
      <c r="J335" s="2234" t="str">
        <f t="shared" si="89"/>
        <v>---</v>
      </c>
      <c r="K335" s="2594">
        <v>0</v>
      </c>
      <c r="L335" s="1737" t="s">
        <v>797</v>
      </c>
      <c r="M335" s="10"/>
    </row>
    <row r="336" spans="1:24">
      <c r="A336" s="2580">
        <v>44409</v>
      </c>
      <c r="B336" s="2615">
        <v>100.58643681736547</v>
      </c>
      <c r="C336" s="1764">
        <f t="shared" si="92"/>
        <v>-6.6115872277322296E-2</v>
      </c>
      <c r="D336" s="523">
        <f t="shared" si="82"/>
        <v>2.86</v>
      </c>
      <c r="E336" s="521">
        <f t="shared" ref="E336" si="93">SUM(B334:B336)/3</f>
        <v>100.64518392093173</v>
      </c>
      <c r="F336" s="697">
        <f t="shared" si="90"/>
        <v>-3.615441214344628E-2</v>
      </c>
      <c r="G336" s="636">
        <f t="shared" ref="G336" si="94">SUM(B330:B336)/7</f>
        <v>100.55723761337474</v>
      </c>
      <c r="H336" s="523">
        <f t="shared" si="91"/>
        <v>9.8324444321946203E-2</v>
      </c>
      <c r="I336" s="1703" t="s">
        <v>281</v>
      </c>
      <c r="J336" s="2234" t="str">
        <f t="shared" si="89"/>
        <v>---</v>
      </c>
      <c r="K336" s="2594">
        <v>0</v>
      </c>
      <c r="L336" s="1737" t="s">
        <v>798</v>
      </c>
      <c r="M336" s="10"/>
    </row>
    <row r="337" spans="1:13">
      <c r="A337" s="2580">
        <v>44440</v>
      </c>
      <c r="B337" s="2615">
        <v>100.53158877854095</v>
      </c>
      <c r="C337" s="1764">
        <f t="shared" si="92"/>
        <v>-5.4848038824516721E-2</v>
      </c>
      <c r="D337" s="523">
        <f t="shared" si="82"/>
        <v>2.33</v>
      </c>
      <c r="E337" s="521">
        <f t="shared" ref="E337:E357" si="95">SUM(B335:B337)/3</f>
        <v>100.59019276184974</v>
      </c>
      <c r="F337" s="697">
        <f t="shared" si="90"/>
        <v>-5.4991159081993146E-2</v>
      </c>
      <c r="G337" s="636">
        <f t="shared" ref="G337:G353" si="96">SUM(B331:B337)/7</f>
        <v>100.60395557669163</v>
      </c>
      <c r="H337" s="523">
        <f t="shared" si="91"/>
        <v>4.6717963316893929E-2</v>
      </c>
      <c r="I337" s="1703" t="s">
        <v>803</v>
      </c>
      <c r="J337" s="2234" t="str">
        <f t="shared" si="89"/>
        <v>---</v>
      </c>
      <c r="K337" s="2594">
        <v>0</v>
      </c>
      <c r="L337" s="1737" t="s">
        <v>799</v>
      </c>
      <c r="M337" s="10"/>
    </row>
    <row r="338" spans="1:13">
      <c r="A338" s="2580">
        <v>44470</v>
      </c>
      <c r="B338" s="2615">
        <v>100.5315352451901</v>
      </c>
      <c r="C338" s="1764">
        <f t="shared" si="92"/>
        <v>-5.3533350850898387E-5</v>
      </c>
      <c r="D338" s="523">
        <f t="shared" si="82"/>
        <v>1.85</v>
      </c>
      <c r="E338" s="521">
        <f t="shared" si="95"/>
        <v>100.54985361369886</v>
      </c>
      <c r="F338" s="697">
        <f t="shared" si="90"/>
        <v>-4.0339148150877691E-2</v>
      </c>
      <c r="G338" s="636">
        <f t="shared" si="96"/>
        <v>100.61572878682291</v>
      </c>
      <c r="H338" s="523">
        <f t="shared" si="91"/>
        <v>1.1773210131281076E-2</v>
      </c>
      <c r="I338" s="1703" t="s">
        <v>281</v>
      </c>
      <c r="J338" s="2234" t="str">
        <f t="shared" si="89"/>
        <v>---</v>
      </c>
      <c r="K338" s="2594">
        <v>0</v>
      </c>
      <c r="L338" s="1737" t="s">
        <v>799</v>
      </c>
      <c r="M338" s="10"/>
    </row>
    <row r="339" spans="1:13">
      <c r="A339" s="2580">
        <v>44501</v>
      </c>
      <c r="B339" s="2615">
        <v>100.5743815267154</v>
      </c>
      <c r="C339" s="1764">
        <f t="shared" si="92"/>
        <v>4.2846281525299901E-2</v>
      </c>
      <c r="D339" s="523">
        <f t="shared" si="82"/>
        <v>1.45</v>
      </c>
      <c r="E339" s="521">
        <f t="shared" si="95"/>
        <v>100.54583518348215</v>
      </c>
      <c r="F339" s="697">
        <f t="shared" si="90"/>
        <v>-4.0184302167034502E-3</v>
      </c>
      <c r="G339" s="636">
        <f t="shared" si="96"/>
        <v>100.60970819529105</v>
      </c>
      <c r="H339" s="523">
        <f t="shared" si="91"/>
        <v>-6.0205915318647385E-3</v>
      </c>
      <c r="I339" s="1703" t="s">
        <v>281</v>
      </c>
      <c r="J339" s="2234" t="str">
        <f t="shared" si="89"/>
        <v>---</v>
      </c>
      <c r="K339" s="2594">
        <v>0</v>
      </c>
      <c r="L339" s="1737" t="s">
        <v>801</v>
      </c>
      <c r="M339" s="10"/>
    </row>
    <row r="340" spans="1:13">
      <c r="A340" s="2580">
        <v>44531</v>
      </c>
      <c r="B340" s="2615">
        <v>100.64180730561124</v>
      </c>
      <c r="C340" s="1764">
        <f t="shared" si="92"/>
        <v>6.7425778895838562E-2</v>
      </c>
      <c r="D340" s="523">
        <f t="shared" si="82"/>
        <v>1.1000000000000001</v>
      </c>
      <c r="E340" s="521">
        <f t="shared" si="95"/>
        <v>100.58257469250559</v>
      </c>
      <c r="F340" s="697">
        <f t="shared" si="90"/>
        <v>3.6739509023433925E-2</v>
      </c>
      <c r="G340" s="636">
        <f t="shared" si="96"/>
        <v>100.60212351697898</v>
      </c>
      <c r="H340" s="523">
        <f t="shared" si="91"/>
        <v>-7.5846783120709915E-3</v>
      </c>
      <c r="I340" s="1703" t="s">
        <v>281</v>
      </c>
      <c r="J340" s="2234" t="str">
        <f t="shared" si="89"/>
        <v>---</v>
      </c>
      <c r="K340" s="2594">
        <v>0</v>
      </c>
      <c r="L340" s="1737" t="s">
        <v>787</v>
      </c>
      <c r="M340" s="10"/>
    </row>
    <row r="341" spans="1:13">
      <c r="A341" s="2588">
        <v>44562</v>
      </c>
      <c r="B341" s="2615">
        <v>100.72252783712773</v>
      </c>
      <c r="C341" s="2611">
        <f t="shared" si="92"/>
        <v>8.0720531516490723E-2</v>
      </c>
      <c r="D341" s="1035">
        <f t="shared" si="82"/>
        <v>0.83</v>
      </c>
      <c r="E341" s="967">
        <f t="shared" si="95"/>
        <v>100.64623888981812</v>
      </c>
      <c r="F341" s="1190">
        <f t="shared" si="90"/>
        <v>6.3664197312533588E-2</v>
      </c>
      <c r="G341" s="656">
        <f t="shared" si="96"/>
        <v>100.60583288574196</v>
      </c>
      <c r="H341" s="1035">
        <f t="shared" si="91"/>
        <v>3.7093687629834449E-3</v>
      </c>
      <c r="I341" s="1735" t="s">
        <v>281</v>
      </c>
      <c r="J341" s="53" t="str">
        <f t="shared" si="89"/>
        <v>---</v>
      </c>
      <c r="K341" s="2594">
        <v>0</v>
      </c>
      <c r="L341" s="1689" t="s">
        <v>759</v>
      </c>
    </row>
    <row r="342" spans="1:13">
      <c r="A342" s="2587">
        <v>44593</v>
      </c>
      <c r="B342" s="2615">
        <v>100.81113352958887</v>
      </c>
      <c r="C342" s="2610">
        <f t="shared" si="92"/>
        <v>8.8605692461143803E-2</v>
      </c>
      <c r="D342" s="523">
        <f t="shared" si="82"/>
        <v>0.61</v>
      </c>
      <c r="E342" s="965">
        <f t="shared" si="95"/>
        <v>100.72515622410928</v>
      </c>
      <c r="F342" s="697">
        <f t="shared" si="90"/>
        <v>7.8917334291162433E-2</v>
      </c>
      <c r="G342" s="657">
        <f t="shared" si="96"/>
        <v>100.62848729144855</v>
      </c>
      <c r="H342" s="523">
        <f t="shared" si="91"/>
        <v>2.2654405706589387E-2</v>
      </c>
      <c r="I342" s="1703" t="s">
        <v>350</v>
      </c>
      <c r="J342" s="2234" t="str">
        <f t="shared" si="89"/>
        <v>---</v>
      </c>
      <c r="K342" s="2594">
        <v>0</v>
      </c>
      <c r="L342" s="1682" t="s">
        <v>767</v>
      </c>
    </row>
    <row r="343" spans="1:13">
      <c r="A343" s="2580">
        <v>44621</v>
      </c>
      <c r="B343" s="2615">
        <v>100.90707042308263</v>
      </c>
      <c r="C343" s="2610">
        <f t="shared" si="92"/>
        <v>9.5936893493757225E-2</v>
      </c>
      <c r="D343" s="523">
        <f t="shared" si="82"/>
        <v>0.46</v>
      </c>
      <c r="E343" s="965">
        <f t="shared" si="95"/>
        <v>100.81357726326642</v>
      </c>
      <c r="F343" s="697">
        <f t="shared" si="90"/>
        <v>8.8421039157140058E-2</v>
      </c>
      <c r="G343" s="657">
        <f t="shared" si="96"/>
        <v>100.67429209226528</v>
      </c>
      <c r="H343" s="523">
        <f t="shared" si="91"/>
        <v>4.5804800816725333E-2</v>
      </c>
      <c r="I343" s="1703" t="s">
        <v>350</v>
      </c>
      <c r="J343" s="2234" t="str">
        <f t="shared" si="89"/>
        <v>---</v>
      </c>
      <c r="K343" s="2594">
        <v>0</v>
      </c>
      <c r="L343" s="1682" t="s">
        <v>776</v>
      </c>
    </row>
    <row r="344" spans="1:13">
      <c r="A344" s="2580">
        <v>44652</v>
      </c>
      <c r="B344" s="2615">
        <v>100.97659102198227</v>
      </c>
      <c r="C344" s="2610">
        <f t="shared" si="92"/>
        <v>6.952059889964346E-2</v>
      </c>
      <c r="D344" s="523">
        <f t="shared" si="82"/>
        <v>0.36</v>
      </c>
      <c r="E344" s="965">
        <f t="shared" si="95"/>
        <v>100.89826499155124</v>
      </c>
      <c r="F344" s="697">
        <f t="shared" si="90"/>
        <v>8.4687728284819741E-2</v>
      </c>
      <c r="G344" s="657">
        <f t="shared" si="96"/>
        <v>100.73786384132832</v>
      </c>
      <c r="H344" s="523">
        <f t="shared" si="91"/>
        <v>6.3571749063044081E-2</v>
      </c>
      <c r="I344" s="1703" t="s">
        <v>343</v>
      </c>
      <c r="J344" s="2234" t="str">
        <f t="shared" si="89"/>
        <v>---</v>
      </c>
      <c r="K344" s="2594">
        <v>0</v>
      </c>
      <c r="L344" s="1682" t="s">
        <v>777</v>
      </c>
    </row>
    <row r="345" spans="1:13">
      <c r="A345" s="2580">
        <v>44682</v>
      </c>
      <c r="B345" s="2615">
        <v>101.00914530105788</v>
      </c>
      <c r="C345" s="2610">
        <f t="shared" si="92"/>
        <v>3.2554279075611703E-2</v>
      </c>
      <c r="D345" s="523">
        <f t="shared" si="82"/>
        <v>0.31</v>
      </c>
      <c r="E345" s="965">
        <f t="shared" si="95"/>
        <v>100.96426891537426</v>
      </c>
      <c r="F345" s="697">
        <f t="shared" si="90"/>
        <v>6.600392382301834E-2</v>
      </c>
      <c r="G345" s="657">
        <f t="shared" si="96"/>
        <v>100.80609384930942</v>
      </c>
      <c r="H345" s="523">
        <f t="shared" si="91"/>
        <v>6.8230007981100016E-2</v>
      </c>
      <c r="I345" s="1703" t="s">
        <v>343</v>
      </c>
      <c r="J345" s="2234" t="str">
        <f t="shared" si="89"/>
        <v>---</v>
      </c>
      <c r="K345" s="2594">
        <v>0</v>
      </c>
      <c r="L345" s="1682" t="s">
        <v>778</v>
      </c>
    </row>
    <row r="346" spans="1:13">
      <c r="A346" s="2580">
        <v>44713</v>
      </c>
      <c r="B346" s="2615">
        <v>101.02183227733191</v>
      </c>
      <c r="C346" s="2610">
        <f t="shared" si="92"/>
        <v>1.2686976274025596E-2</v>
      </c>
      <c r="D346" s="523">
        <f t="shared" si="82"/>
        <v>0.32</v>
      </c>
      <c r="E346" s="965">
        <f t="shared" si="95"/>
        <v>101.00252286679068</v>
      </c>
      <c r="F346" s="697">
        <f t="shared" si="90"/>
        <v>3.8253951416422183E-2</v>
      </c>
      <c r="G346" s="657">
        <f t="shared" si="96"/>
        <v>100.87001538511178</v>
      </c>
      <c r="H346" s="523">
        <f t="shared" si="91"/>
        <v>6.3921535802364815E-2</v>
      </c>
      <c r="I346" s="1703" t="s">
        <v>343</v>
      </c>
      <c r="J346" s="2234" t="str">
        <f t="shared" si="89"/>
        <v>山</v>
      </c>
      <c r="K346" s="2594">
        <v>1</v>
      </c>
      <c r="L346" s="1682" t="s">
        <v>796</v>
      </c>
    </row>
    <row r="347" spans="1:13">
      <c r="A347" s="2580">
        <v>44743</v>
      </c>
      <c r="B347" s="2615">
        <v>100.99705659986303</v>
      </c>
      <c r="C347" s="2610">
        <f t="shared" si="92"/>
        <v>-2.4775677468880986E-2</v>
      </c>
      <c r="D347" s="523">
        <f t="shared" si="82"/>
        <v>0.34</v>
      </c>
      <c r="E347" s="965">
        <f t="shared" si="95"/>
        <v>101.00934472608428</v>
      </c>
      <c r="F347" s="697">
        <f t="shared" si="90"/>
        <v>6.8218592935949118E-3</v>
      </c>
      <c r="G347" s="657">
        <f t="shared" si="96"/>
        <v>100.92076528429062</v>
      </c>
      <c r="H347" s="523">
        <f t="shared" si="91"/>
        <v>5.0749899178839541E-2</v>
      </c>
      <c r="I347" s="1703" t="s">
        <v>343</v>
      </c>
      <c r="J347" s="2234" t="str">
        <f t="shared" si="89"/>
        <v>---</v>
      </c>
      <c r="K347" s="2594">
        <v>0</v>
      </c>
      <c r="L347" s="1682" t="s">
        <v>797</v>
      </c>
    </row>
    <row r="348" spans="1:13">
      <c r="A348" s="2580">
        <v>44774</v>
      </c>
      <c r="B348" s="2615">
        <v>100.94446603663387</v>
      </c>
      <c r="C348" s="2610">
        <f t="shared" si="92"/>
        <v>-5.259056322915967E-2</v>
      </c>
      <c r="D348" s="523">
        <f t="shared" si="82"/>
        <v>0.36</v>
      </c>
      <c r="E348" s="965">
        <f t="shared" si="95"/>
        <v>100.98778497127627</v>
      </c>
      <c r="F348" s="697">
        <f t="shared" si="90"/>
        <v>-2.1559754808009757E-2</v>
      </c>
      <c r="G348" s="657">
        <f t="shared" si="96"/>
        <v>100.95247074136293</v>
      </c>
      <c r="H348" s="523">
        <f t="shared" si="91"/>
        <v>3.1705457072305876E-2</v>
      </c>
      <c r="I348" s="1703" t="s">
        <v>343</v>
      </c>
      <c r="J348" s="2234" t="str">
        <f t="shared" si="89"/>
        <v>---</v>
      </c>
      <c r="K348" s="2594">
        <v>0</v>
      </c>
      <c r="L348" s="1682" t="s">
        <v>798</v>
      </c>
    </row>
    <row r="349" spans="1:13">
      <c r="A349" s="2580">
        <v>44805</v>
      </c>
      <c r="B349" s="2615">
        <v>100.87207130661284</v>
      </c>
      <c r="C349" s="2610">
        <f t="shared" si="92"/>
        <v>-7.2394730021031251E-2</v>
      </c>
      <c r="D349" s="523">
        <f t="shared" si="82"/>
        <v>0.34</v>
      </c>
      <c r="E349" s="965">
        <f t="shared" si="95"/>
        <v>100.93786464770324</v>
      </c>
      <c r="F349" s="697">
        <f t="shared" si="90"/>
        <v>-4.9920323573033443E-2</v>
      </c>
      <c r="G349" s="657">
        <f t="shared" si="96"/>
        <v>100.96117613808063</v>
      </c>
      <c r="H349" s="523">
        <f t="shared" si="91"/>
        <v>8.7053967177013192E-3</v>
      </c>
      <c r="I349" s="1703" t="s">
        <v>343</v>
      </c>
      <c r="J349" s="2234" t="str">
        <f t="shared" si="89"/>
        <v>---</v>
      </c>
      <c r="K349" s="2594">
        <v>0</v>
      </c>
      <c r="L349" s="1682" t="s">
        <v>799</v>
      </c>
    </row>
    <row r="350" spans="1:13">
      <c r="A350" s="2580">
        <v>44835</v>
      </c>
      <c r="B350" s="2615">
        <v>100.79547032671667</v>
      </c>
      <c r="C350" s="2610">
        <f t="shared" si="92"/>
        <v>-7.6600979896170429E-2</v>
      </c>
      <c r="D350" s="523">
        <f t="shared" ref="D350:D372" si="97">ROUND((B350-B338)/B338*100,2)</f>
        <v>0.26</v>
      </c>
      <c r="E350" s="965">
        <f t="shared" si="95"/>
        <v>100.87066922332112</v>
      </c>
      <c r="F350" s="697">
        <f t="shared" si="90"/>
        <v>-6.719542438212045E-2</v>
      </c>
      <c r="G350" s="657">
        <f t="shared" si="96"/>
        <v>100.94523326717119</v>
      </c>
      <c r="H350" s="523">
        <f t="shared" si="91"/>
        <v>-1.5942870909441353E-2</v>
      </c>
      <c r="I350" s="1703" t="s">
        <v>803</v>
      </c>
      <c r="J350" s="2234" t="str">
        <f t="shared" si="89"/>
        <v>---</v>
      </c>
      <c r="K350" s="2594">
        <v>0</v>
      </c>
      <c r="L350" s="1682" t="s">
        <v>800</v>
      </c>
    </row>
    <row r="351" spans="1:13">
      <c r="A351" s="2580">
        <v>44866</v>
      </c>
      <c r="B351" s="2615">
        <v>100.69837317181229</v>
      </c>
      <c r="C351" s="2610">
        <f t="shared" si="92"/>
        <v>-9.7097154904375316E-2</v>
      </c>
      <c r="D351" s="523">
        <f t="shared" si="97"/>
        <v>0.12</v>
      </c>
      <c r="E351" s="965">
        <f t="shared" si="95"/>
        <v>100.78863826838061</v>
      </c>
      <c r="F351" s="697">
        <f t="shared" si="90"/>
        <v>-8.2030954940506717E-2</v>
      </c>
      <c r="G351" s="657">
        <f t="shared" si="96"/>
        <v>100.90548786000407</v>
      </c>
      <c r="H351" s="523">
        <f t="shared" si="91"/>
        <v>-3.9745407167117719E-2</v>
      </c>
      <c r="I351" s="1703" t="s">
        <v>803</v>
      </c>
      <c r="J351" s="2234" t="str">
        <f t="shared" si="89"/>
        <v>---</v>
      </c>
      <c r="K351" s="2594">
        <v>0</v>
      </c>
      <c r="L351" s="1682" t="s">
        <v>801</v>
      </c>
    </row>
    <row r="352" spans="1:13">
      <c r="A352" s="2581">
        <v>44896</v>
      </c>
      <c r="B352" s="2615">
        <v>100.57570960086845</v>
      </c>
      <c r="C352" s="2612">
        <f t="shared" si="92"/>
        <v>-0.12266357094384261</v>
      </c>
      <c r="D352" s="654">
        <f t="shared" si="97"/>
        <v>-7.0000000000000007E-2</v>
      </c>
      <c r="E352" s="966">
        <f t="shared" si="95"/>
        <v>100.68985103313247</v>
      </c>
      <c r="F352" s="698">
        <f t="shared" si="90"/>
        <v>-9.8787235248138927E-2</v>
      </c>
      <c r="G352" s="637">
        <f t="shared" si="96"/>
        <v>100.84356847426272</v>
      </c>
      <c r="H352" s="654">
        <f t="shared" si="91"/>
        <v>-6.191938574134781E-2</v>
      </c>
      <c r="I352" s="1734" t="s">
        <v>281</v>
      </c>
      <c r="J352" s="2603" t="str">
        <f t="shared" si="89"/>
        <v>---</v>
      </c>
      <c r="K352" s="2594">
        <v>0</v>
      </c>
      <c r="L352" s="1687" t="s">
        <v>787</v>
      </c>
    </row>
    <row r="353" spans="1:12">
      <c r="A353" s="2587">
        <v>44927</v>
      </c>
      <c r="B353" s="2615">
        <v>100.44618966739537</v>
      </c>
      <c r="C353" s="1764">
        <f t="shared" si="92"/>
        <v>-0.12951993347307678</v>
      </c>
      <c r="D353" s="523">
        <f t="shared" si="97"/>
        <v>-0.27</v>
      </c>
      <c r="E353" s="521">
        <f t="shared" si="95"/>
        <v>100.57342414669203</v>
      </c>
      <c r="F353" s="697">
        <f t="shared" si="90"/>
        <v>-0.11642688644043631</v>
      </c>
      <c r="G353" s="636">
        <f t="shared" si="96"/>
        <v>100.76133381570037</v>
      </c>
      <c r="H353" s="523">
        <f t="shared" si="91"/>
        <v>-8.2234658562356344E-2</v>
      </c>
      <c r="I353" s="1703" t="s">
        <v>281</v>
      </c>
      <c r="J353" s="2234" t="str">
        <f t="shared" si="89"/>
        <v>---</v>
      </c>
      <c r="K353" s="2594">
        <v>0</v>
      </c>
      <c r="L353" s="1682" t="s">
        <v>759</v>
      </c>
    </row>
    <row r="354" spans="1:12">
      <c r="A354" s="2587">
        <v>44958</v>
      </c>
      <c r="B354" s="2615">
        <v>100.3199150213448</v>
      </c>
      <c r="C354" s="1764">
        <f t="shared" si="92"/>
        <v>-0.12627464605057526</v>
      </c>
      <c r="D354" s="523">
        <f t="shared" si="97"/>
        <v>-0.49</v>
      </c>
      <c r="E354" s="521">
        <f t="shared" si="95"/>
        <v>100.44727142986955</v>
      </c>
      <c r="F354" s="521">
        <f t="shared" si="90"/>
        <v>-0.12615271682248874</v>
      </c>
      <c r="G354" s="636">
        <f t="shared" ref="G354:G357" si="98">SUM(B348:B354)/7</f>
        <v>100.66459930448347</v>
      </c>
      <c r="H354" s="523">
        <f t="shared" si="91"/>
        <v>-9.6734511216894248E-2</v>
      </c>
      <c r="I354" s="1703" t="s">
        <v>281</v>
      </c>
      <c r="J354" s="2234" t="str">
        <f t="shared" si="89"/>
        <v>---</v>
      </c>
      <c r="K354" s="2594">
        <v>0</v>
      </c>
      <c r="L354" s="1682" t="s">
        <v>767</v>
      </c>
    </row>
    <row r="355" spans="1:12">
      <c r="A355" s="2580">
        <v>44986</v>
      </c>
      <c r="B355" s="2615">
        <v>100.22807437289049</v>
      </c>
      <c r="C355" s="1764">
        <f t="shared" ref="C355:C361" si="99">B355-B354</f>
        <v>-9.1840648454308393E-2</v>
      </c>
      <c r="D355" s="523">
        <f t="shared" si="97"/>
        <v>-0.67</v>
      </c>
      <c r="E355" s="521">
        <f t="shared" si="95"/>
        <v>100.33139302054356</v>
      </c>
      <c r="F355" s="697">
        <f t="shared" si="90"/>
        <v>-0.11587840932598681</v>
      </c>
      <c r="G355" s="636">
        <f t="shared" si="98"/>
        <v>100.56225763823441</v>
      </c>
      <c r="H355" s="523">
        <f t="shared" si="91"/>
        <v>-0.10234166624906038</v>
      </c>
      <c r="I355" s="1703" t="s">
        <v>281</v>
      </c>
      <c r="J355" s="2234" t="str">
        <f t="shared" si="89"/>
        <v>---</v>
      </c>
      <c r="K355" s="2594">
        <v>0</v>
      </c>
      <c r="L355" s="1682" t="s">
        <v>776</v>
      </c>
    </row>
    <row r="356" spans="1:12">
      <c r="A356" s="2580">
        <v>45017</v>
      </c>
      <c r="B356" s="2615">
        <v>100.16831203039061</v>
      </c>
      <c r="C356" s="1764">
        <f t="shared" si="99"/>
        <v>-5.9762342499880106E-2</v>
      </c>
      <c r="D356" s="523">
        <f t="shared" si="97"/>
        <v>-0.8</v>
      </c>
      <c r="E356" s="521">
        <f t="shared" si="95"/>
        <v>100.23876714154197</v>
      </c>
      <c r="F356" s="697">
        <f t="shared" si="90"/>
        <v>-9.2625879001587919E-2</v>
      </c>
      <c r="G356" s="636">
        <f t="shared" si="98"/>
        <v>100.46172059877411</v>
      </c>
      <c r="H356" s="523">
        <f t="shared" si="91"/>
        <v>-0.10053703946030623</v>
      </c>
      <c r="I356" s="1703" t="s">
        <v>281</v>
      </c>
      <c r="J356" s="2234" t="str">
        <f t="shared" si="89"/>
        <v>---</v>
      </c>
      <c r="K356" s="2594">
        <v>0</v>
      </c>
      <c r="L356" s="1682" t="s">
        <v>777</v>
      </c>
    </row>
    <row r="357" spans="1:12">
      <c r="A357" s="2580">
        <v>45047</v>
      </c>
      <c r="B357" s="2615">
        <v>100.12130334352041</v>
      </c>
      <c r="C357" s="1764">
        <f t="shared" si="99"/>
        <v>-4.7008686870199767E-2</v>
      </c>
      <c r="D357" s="523">
        <f t="shared" si="97"/>
        <v>-0.88</v>
      </c>
      <c r="E357" s="521">
        <f t="shared" si="95"/>
        <v>100.17256324893384</v>
      </c>
      <c r="F357" s="697">
        <f t="shared" si="90"/>
        <v>-6.6203892608129422E-2</v>
      </c>
      <c r="G357" s="636">
        <f t="shared" si="98"/>
        <v>100.36541102974606</v>
      </c>
      <c r="H357" s="523">
        <f t="shared" si="91"/>
        <v>-9.6309569028051101E-2</v>
      </c>
      <c r="I357" s="1703" t="s">
        <v>350</v>
      </c>
      <c r="J357" s="2234" t="str">
        <f t="shared" si="89"/>
        <v>---</v>
      </c>
      <c r="K357" s="2594">
        <v>0</v>
      </c>
      <c r="L357" s="1682" t="s">
        <v>778</v>
      </c>
    </row>
    <row r="358" spans="1:12">
      <c r="A358" s="2580">
        <v>45078</v>
      </c>
      <c r="B358" s="2615">
        <v>100.08166680396823</v>
      </c>
      <c r="C358" s="1764">
        <f t="shared" si="99"/>
        <v>-3.9636539552176941E-2</v>
      </c>
      <c r="D358" s="523">
        <f t="shared" si="97"/>
        <v>-0.93</v>
      </c>
      <c r="E358" s="521">
        <f t="shared" ref="E358:E361" si="100">SUM(B356:B358)/3</f>
        <v>100.12376072595976</v>
      </c>
      <c r="F358" s="697">
        <f t="shared" si="90"/>
        <v>-4.8802522974085605E-2</v>
      </c>
      <c r="G358" s="636">
        <f t="shared" ref="G358:G361" si="101">SUM(B352:B358)/7</f>
        <v>100.27731012005405</v>
      </c>
      <c r="H358" s="523">
        <f t="shared" si="91"/>
        <v>-8.810090969200246E-2</v>
      </c>
      <c r="I358" s="1703" t="s">
        <v>343</v>
      </c>
      <c r="J358" s="2234" t="str">
        <f t="shared" si="89"/>
        <v>---</v>
      </c>
      <c r="K358" s="2594">
        <v>0</v>
      </c>
      <c r="L358" s="1682" t="s">
        <v>796</v>
      </c>
    </row>
    <row r="359" spans="1:12">
      <c r="A359" s="2580">
        <v>45108</v>
      </c>
      <c r="B359" s="2615">
        <v>100.03992983356869</v>
      </c>
      <c r="C359" s="1764">
        <f t="shared" si="99"/>
        <v>-4.1736970399540496E-2</v>
      </c>
      <c r="D359" s="523">
        <f t="shared" si="97"/>
        <v>-0.95</v>
      </c>
      <c r="E359" s="521">
        <f t="shared" si="100"/>
        <v>100.08096666035244</v>
      </c>
      <c r="F359" s="697">
        <f t="shared" si="90"/>
        <v>-4.2794065607310472E-2</v>
      </c>
      <c r="G359" s="636">
        <f t="shared" si="101"/>
        <v>100.20077015329694</v>
      </c>
      <c r="H359" s="523">
        <f t="shared" si="91"/>
        <v>-7.6539966757110278E-2</v>
      </c>
      <c r="I359" s="1703" t="s">
        <v>343</v>
      </c>
      <c r="J359" s="2234" t="str">
        <f t="shared" si="89"/>
        <v>---</v>
      </c>
      <c r="K359" s="2594">
        <v>0</v>
      </c>
      <c r="L359" s="1682" t="s">
        <v>797</v>
      </c>
    </row>
    <row r="360" spans="1:12">
      <c r="A360" s="2580">
        <v>45139</v>
      </c>
      <c r="B360" s="2615">
        <v>99.953237654369829</v>
      </c>
      <c r="C360" s="1764">
        <f t="shared" si="99"/>
        <v>-8.6692179198863073E-2</v>
      </c>
      <c r="D360" s="523">
        <f t="shared" si="97"/>
        <v>-0.98</v>
      </c>
      <c r="E360" s="521">
        <f t="shared" si="100"/>
        <v>100.02494476396892</v>
      </c>
      <c r="F360" s="697">
        <f t="shared" si="90"/>
        <v>-5.6021896383526837E-2</v>
      </c>
      <c r="G360" s="636">
        <f t="shared" si="101"/>
        <v>100.13034843715043</v>
      </c>
      <c r="H360" s="523">
        <f t="shared" si="91"/>
        <v>-7.0421716146512381E-2</v>
      </c>
      <c r="I360" s="1703" t="s">
        <v>803</v>
      </c>
      <c r="J360" s="2234" t="str">
        <f t="shared" si="89"/>
        <v>---</v>
      </c>
      <c r="K360" s="2594">
        <v>0</v>
      </c>
      <c r="L360" s="1682" t="s">
        <v>798</v>
      </c>
    </row>
    <row r="361" spans="1:12">
      <c r="A361" s="2580">
        <v>45170</v>
      </c>
      <c r="B361" s="2615">
        <v>99.830593590046419</v>
      </c>
      <c r="C361" s="1764">
        <f t="shared" si="99"/>
        <v>-0.12264406432340991</v>
      </c>
      <c r="D361" s="523">
        <f t="shared" si="97"/>
        <v>-1.03</v>
      </c>
      <c r="E361" s="521">
        <f t="shared" si="100"/>
        <v>99.941253692661647</v>
      </c>
      <c r="F361" s="697">
        <f t="shared" si="90"/>
        <v>-8.3691071307271159E-2</v>
      </c>
      <c r="G361" s="636">
        <f t="shared" si="101"/>
        <v>100.06044537553637</v>
      </c>
      <c r="H361" s="523">
        <f t="shared" si="91"/>
        <v>-6.9903061614056128E-2</v>
      </c>
      <c r="I361" s="1703" t="s">
        <v>803</v>
      </c>
      <c r="J361" s="2234" t="str">
        <f t="shared" si="89"/>
        <v>---</v>
      </c>
      <c r="K361" s="2594">
        <v>0</v>
      </c>
      <c r="L361" s="1682" t="s">
        <v>799</v>
      </c>
    </row>
    <row r="362" spans="1:12">
      <c r="A362" s="2580">
        <v>45200</v>
      </c>
      <c r="B362" s="2615">
        <v>99.67326570242686</v>
      </c>
      <c r="C362" s="1764">
        <f t="shared" ref="C362" si="102">B362-B361</f>
        <v>-0.15732788761955874</v>
      </c>
      <c r="D362" s="523">
        <f t="shared" si="97"/>
        <v>-1.1100000000000001</v>
      </c>
      <c r="E362" s="521">
        <f t="shared" ref="E362" si="103">SUM(B360:B362)/3</f>
        <v>99.819032315614379</v>
      </c>
      <c r="F362" s="697">
        <f t="shared" ref="F362" si="104">E362-E361</f>
        <v>-0.12222137704726777</v>
      </c>
      <c r="G362" s="636">
        <f t="shared" ref="G362" si="105">SUM(B356:B362)/7</f>
        <v>99.981186994041579</v>
      </c>
      <c r="H362" s="523">
        <f t="shared" ref="H362" si="106">G362-G361</f>
        <v>-7.9258381494796026E-2</v>
      </c>
      <c r="I362" s="1703" t="s">
        <v>281</v>
      </c>
      <c r="J362" s="2234" t="str">
        <f t="shared" si="89"/>
        <v>---</v>
      </c>
      <c r="K362" s="2594">
        <v>0</v>
      </c>
      <c r="L362" s="1682" t="s">
        <v>800</v>
      </c>
    </row>
    <row r="363" spans="1:12">
      <c r="A363" s="2580">
        <v>45231</v>
      </c>
      <c r="B363" s="2615">
        <v>99.486499414048737</v>
      </c>
      <c r="C363" s="1764">
        <f t="shared" ref="C363" si="107">B363-B362</f>
        <v>-0.18676628837812359</v>
      </c>
      <c r="D363" s="523">
        <f t="shared" si="97"/>
        <v>-1.2</v>
      </c>
      <c r="E363" s="521">
        <f t="shared" ref="E363" si="108">SUM(B361:B363)/3</f>
        <v>99.663452902174015</v>
      </c>
      <c r="F363" s="697">
        <f t="shared" ref="F363" si="109">E363-E362</f>
        <v>-0.15557941344036408</v>
      </c>
      <c r="G363" s="636">
        <f t="shared" ref="G363" si="110">SUM(B357:B363)/7</f>
        <v>99.88378519170702</v>
      </c>
      <c r="H363" s="523">
        <f t="shared" ref="H363" si="111">G363-G362</f>
        <v>-9.7401802334559306E-2</v>
      </c>
      <c r="I363" s="1703" t="s">
        <v>281</v>
      </c>
      <c r="J363" s="2234" t="str">
        <f t="shared" ref="J363" si="112">IF(K363=1,"山",IF(K363=-1,"谷","---"))</f>
        <v>---</v>
      </c>
      <c r="K363" s="2594">
        <v>0</v>
      </c>
      <c r="L363" s="1682" t="s">
        <v>801</v>
      </c>
    </row>
    <row r="364" spans="1:12">
      <c r="A364" s="2580">
        <v>45261</v>
      </c>
      <c r="B364" s="2615">
        <v>99.332559084742357</v>
      </c>
      <c r="C364" s="1764">
        <f t="shared" ref="C364" si="113">B364-B363</f>
        <v>-0.15394032930637991</v>
      </c>
      <c r="D364" s="523">
        <f t="shared" si="97"/>
        <v>-1.24</v>
      </c>
      <c r="E364" s="521">
        <f t="shared" ref="E364" si="114">SUM(B362:B364)/3</f>
        <v>99.497441400405989</v>
      </c>
      <c r="F364" s="697">
        <f t="shared" ref="F364" si="115">E364-E363</f>
        <v>-0.16601150176802548</v>
      </c>
      <c r="G364" s="636">
        <f t="shared" ref="G364" si="116">SUM(B358:B364)/7</f>
        <v>99.771107440453008</v>
      </c>
      <c r="H364" s="523">
        <f t="shared" ref="H364" si="117">G364-G363</f>
        <v>-0.11267775125401158</v>
      </c>
      <c r="I364" s="1703" t="s">
        <v>281</v>
      </c>
      <c r="J364" s="2234" t="str">
        <f t="shared" ref="J364:J366" si="118">IF(K364=1,"山",IF(K364=-1,"谷","---"))</f>
        <v>---</v>
      </c>
      <c r="K364" s="2594">
        <v>0</v>
      </c>
      <c r="L364" s="1682" t="s">
        <v>787</v>
      </c>
    </row>
    <row r="365" spans="1:12">
      <c r="A365" s="2640">
        <v>45292</v>
      </c>
      <c r="B365" s="2614">
        <v>99.210558730930615</v>
      </c>
      <c r="C365" s="2657">
        <f t="shared" ref="C365" si="119">B365-B364</f>
        <v>-0.12200035381174246</v>
      </c>
      <c r="D365" s="1035">
        <f t="shared" si="97"/>
        <v>-1.23</v>
      </c>
      <c r="E365" s="696">
        <f t="shared" ref="E365" si="120">SUM(B363:B365)/3</f>
        <v>99.34320574324056</v>
      </c>
      <c r="F365" s="2658">
        <f t="shared" ref="F365" si="121">E365-E364</f>
        <v>-0.15423565716542953</v>
      </c>
      <c r="G365" s="2658">
        <f t="shared" ref="G365" si="122">SUM(B359:B365)/7</f>
        <v>99.646663430019089</v>
      </c>
      <c r="H365" s="696">
        <f t="shared" ref="H365" si="123">G365-G364</f>
        <v>-0.12444401043391906</v>
      </c>
      <c r="I365" s="236" t="s">
        <v>281</v>
      </c>
      <c r="J365" s="53" t="str">
        <f t="shared" si="118"/>
        <v>---</v>
      </c>
      <c r="K365" s="2692">
        <v>0</v>
      </c>
      <c r="L365" s="2659" t="s">
        <v>759</v>
      </c>
    </row>
    <row r="366" spans="1:12">
      <c r="A366" s="2589">
        <v>45323</v>
      </c>
      <c r="B366" s="2615">
        <v>99.189565600246326</v>
      </c>
      <c r="C366" s="1764">
        <f t="shared" ref="C366" si="124">B366-B365</f>
        <v>-2.0993130684288985E-2</v>
      </c>
      <c r="D366" s="523">
        <f t="shared" si="97"/>
        <v>-1.1299999999999999</v>
      </c>
      <c r="E366" s="521">
        <f t="shared" ref="E366" si="125">SUM(B364:B366)/3</f>
        <v>99.244227805306437</v>
      </c>
      <c r="F366" s="2233">
        <f t="shared" ref="F366" si="126">E366-E365</f>
        <v>-9.8977937934122906E-2</v>
      </c>
      <c r="G366" s="2233">
        <f t="shared" ref="G366" si="127">SUM(B360:B366)/7</f>
        <v>99.525182825258739</v>
      </c>
      <c r="H366" s="521">
        <f t="shared" ref="H366" si="128">G366-G365</f>
        <v>-0.12148060476035027</v>
      </c>
      <c r="I366" s="2235" t="s">
        <v>281</v>
      </c>
      <c r="J366" s="2234" t="str">
        <f t="shared" si="118"/>
        <v>谷</v>
      </c>
      <c r="K366" s="2594">
        <v>-1</v>
      </c>
      <c r="L366" s="2593" t="s">
        <v>767</v>
      </c>
    </row>
    <row r="367" spans="1:12">
      <c r="A367" s="2590">
        <v>45352</v>
      </c>
      <c r="B367" s="2615">
        <v>99.262084478470015</v>
      </c>
      <c r="C367" s="1764">
        <f t="shared" ref="C367" si="129">B367-B366</f>
        <v>7.2518878223689853E-2</v>
      </c>
      <c r="D367" s="523">
        <f t="shared" si="97"/>
        <v>-0.96</v>
      </c>
      <c r="E367" s="521">
        <f t="shared" ref="E367" si="130">SUM(B365:B367)/3</f>
        <v>99.220736269882309</v>
      </c>
      <c r="F367" s="2233">
        <f t="shared" ref="F367" si="131">E367-E366</f>
        <v>-2.3491535424128074E-2</v>
      </c>
      <c r="G367" s="2233">
        <f t="shared" ref="G367" si="132">SUM(B361:B367)/7</f>
        <v>99.426446657273033</v>
      </c>
      <c r="H367" s="521">
        <f t="shared" ref="H367" si="133">G367-G366</f>
        <v>-9.8736167985705947E-2</v>
      </c>
      <c r="I367" s="1703" t="s">
        <v>350</v>
      </c>
      <c r="J367" s="2234" t="str">
        <f t="shared" ref="J367" si="134">IF(K367=1,"山",IF(K367=-1,"谷","---"))</f>
        <v>---</v>
      </c>
      <c r="K367" s="2594">
        <v>0</v>
      </c>
      <c r="L367" s="2593" t="s">
        <v>776</v>
      </c>
    </row>
    <row r="368" spans="1:12">
      <c r="A368" s="2590">
        <v>45383</v>
      </c>
      <c r="B368" s="2615">
        <v>99.412827731382123</v>
      </c>
      <c r="C368" s="1764">
        <f t="shared" ref="C368" si="135">B368-B367</f>
        <v>0.15074325291210755</v>
      </c>
      <c r="D368" s="523">
        <f t="shared" si="97"/>
        <v>-0.75</v>
      </c>
      <c r="E368" s="521">
        <f t="shared" ref="E368" si="136">SUM(B366:B368)/3</f>
        <v>99.288159270032835</v>
      </c>
      <c r="F368" s="2233">
        <f t="shared" ref="F368" si="137">E368-E367</f>
        <v>6.7423000150526491E-2</v>
      </c>
      <c r="G368" s="2233">
        <f t="shared" ref="G368" si="138">SUM(B362:B368)/7</f>
        <v>99.366765820321007</v>
      </c>
      <c r="H368" s="521">
        <f t="shared" ref="H368" si="139">G368-G367</f>
        <v>-5.9680836952026084E-2</v>
      </c>
      <c r="I368" s="1703" t="s">
        <v>343</v>
      </c>
      <c r="J368" s="2234" t="str">
        <f t="shared" ref="J368" si="140">IF(K368=1,"山",IF(K368=-1,"谷","---"))</f>
        <v>---</v>
      </c>
      <c r="K368" s="2594">
        <v>0</v>
      </c>
      <c r="L368" s="2593" t="s">
        <v>777</v>
      </c>
    </row>
    <row r="369" spans="1:12">
      <c r="A369" s="2590">
        <v>45413</v>
      </c>
      <c r="B369" s="2615">
        <v>99.607289839422535</v>
      </c>
      <c r="C369" s="1764">
        <f t="shared" ref="C369" si="141">B369-B368</f>
        <v>0.19446210804041186</v>
      </c>
      <c r="D369" s="523">
        <f t="shared" si="97"/>
        <v>-0.51</v>
      </c>
      <c r="E369" s="521">
        <f t="shared" ref="E369" si="142">SUM(B367:B369)/3</f>
        <v>99.427400683091562</v>
      </c>
      <c r="F369" s="2233">
        <f t="shared" ref="F369" si="143">E369-E368</f>
        <v>0.13924141305872695</v>
      </c>
      <c r="G369" s="2233">
        <f t="shared" ref="G369" si="144">SUM(B363:B369)/7</f>
        <v>99.357340697034672</v>
      </c>
      <c r="H369" s="521">
        <f t="shared" ref="H369" si="145">G369-G368</f>
        <v>-9.4251232863342693E-3</v>
      </c>
      <c r="I369" s="1703" t="s">
        <v>343</v>
      </c>
      <c r="J369" s="2234" t="str">
        <f t="shared" ref="J369:J370" si="146">IF(K369=1,"山",IF(K369=-1,"谷","---"))</f>
        <v>---</v>
      </c>
      <c r="K369" s="2594">
        <v>0</v>
      </c>
      <c r="L369" s="2593" t="s">
        <v>778</v>
      </c>
    </row>
    <row r="370" spans="1:12">
      <c r="A370" s="2590">
        <v>45444</v>
      </c>
      <c r="B370" s="2615">
        <v>99.794268366420098</v>
      </c>
      <c r="C370" s="1764">
        <f t="shared" ref="C370" si="147">B370-B369</f>
        <v>0.18697852699756368</v>
      </c>
      <c r="D370" s="523">
        <f t="shared" si="97"/>
        <v>-0.28999999999999998</v>
      </c>
      <c r="E370" s="521">
        <f t="shared" ref="E370" si="148">SUM(B368:B370)/3</f>
        <v>99.604795312408257</v>
      </c>
      <c r="F370" s="2233">
        <f t="shared" ref="F370" si="149">E370-E369</f>
        <v>0.17739462931669436</v>
      </c>
      <c r="G370" s="2233">
        <f t="shared" ref="G370" si="150">SUM(B364:B370)/7</f>
        <v>99.401307690230581</v>
      </c>
      <c r="H370" s="521">
        <f t="shared" ref="H370" si="151">G370-G369</f>
        <v>4.3966993195908799E-2</v>
      </c>
      <c r="I370" s="1703" t="s">
        <v>343</v>
      </c>
      <c r="J370" s="2234" t="str">
        <f t="shared" si="146"/>
        <v>---</v>
      </c>
      <c r="K370" s="2594">
        <v>0</v>
      </c>
      <c r="L370" s="2593" t="s">
        <v>796</v>
      </c>
    </row>
    <row r="371" spans="1:12">
      <c r="A371" s="2590">
        <v>45474</v>
      </c>
      <c r="B371" s="2615">
        <v>99.937792829643087</v>
      </c>
      <c r="C371" s="1764">
        <f t="shared" ref="C371:C372" si="152">B371-B370</f>
        <v>0.14352446322298817</v>
      </c>
      <c r="D371" s="523">
        <f t="shared" si="97"/>
        <v>-0.1</v>
      </c>
      <c r="E371" s="521">
        <f t="shared" ref="E371:E372" si="153">SUM(B369:B371)/3</f>
        <v>99.779783678495235</v>
      </c>
      <c r="F371" s="2233">
        <f t="shared" ref="F371:F372" si="154">E371-E370</f>
        <v>0.17498836608697843</v>
      </c>
      <c r="G371" s="2233">
        <f t="shared" ref="G371:G372" si="155">SUM(B365:B371)/7</f>
        <v>99.487769653787822</v>
      </c>
      <c r="H371" s="521">
        <f t="shared" ref="H371:H372" si="156">G371-G370</f>
        <v>8.6461963557241006E-2</v>
      </c>
      <c r="I371" s="1703" t="s">
        <v>343</v>
      </c>
      <c r="J371" s="2234" t="str">
        <f t="shared" ref="J371:J373" si="157">IF(K371=1,"山",IF(K371=-1,"谷","---"))</f>
        <v>---</v>
      </c>
      <c r="K371" s="2594">
        <v>0</v>
      </c>
      <c r="L371" s="2593" t="s">
        <v>797</v>
      </c>
    </row>
    <row r="372" spans="1:12">
      <c r="A372" s="2590">
        <v>45505</v>
      </c>
      <c r="B372" s="2615">
        <v>100.01426926058392</v>
      </c>
      <c r="C372" s="1764">
        <f t="shared" si="152"/>
        <v>7.6476430940829232E-2</v>
      </c>
      <c r="D372" s="523">
        <f t="shared" si="97"/>
        <v>0.06</v>
      </c>
      <c r="E372" s="521">
        <f t="shared" si="153"/>
        <v>99.915443485549034</v>
      </c>
      <c r="F372" s="2233">
        <f t="shared" si="154"/>
        <v>0.13565980705379843</v>
      </c>
      <c r="G372" s="2233">
        <f t="shared" si="155"/>
        <v>99.602585443738306</v>
      </c>
      <c r="H372" s="521">
        <f t="shared" si="156"/>
        <v>0.1148157899504838</v>
      </c>
      <c r="I372" s="1703" t="s">
        <v>803</v>
      </c>
      <c r="J372" s="2234" t="str">
        <f t="shared" si="157"/>
        <v>---</v>
      </c>
      <c r="K372" s="2594">
        <v>0</v>
      </c>
      <c r="L372" s="2593" t="s">
        <v>798</v>
      </c>
    </row>
    <row r="373" spans="1:12">
      <c r="A373" s="2590">
        <v>45536</v>
      </c>
      <c r="B373" s="2615">
        <v>100.0456202320936</v>
      </c>
      <c r="C373" s="1764">
        <f t="shared" ref="C373" si="158">B373-B372</f>
        <v>3.1350971509681358E-2</v>
      </c>
      <c r="D373" s="523">
        <f t="shared" ref="D373" si="159">ROUND((B373-B361)/B361*100,2)</f>
        <v>0.22</v>
      </c>
      <c r="E373" s="521">
        <f t="shared" ref="E373" si="160">SUM(B371:B373)/3</f>
        <v>99.999227440773538</v>
      </c>
      <c r="F373" s="2233">
        <f t="shared" ref="F373" si="161">E373-E372</f>
        <v>8.3783955224504325E-2</v>
      </c>
      <c r="G373" s="2233">
        <f t="shared" ref="G373" si="162">SUM(B367:B373)/7</f>
        <v>99.724878962573626</v>
      </c>
      <c r="H373" s="521">
        <f t="shared" ref="H373" si="163">G373-G372</f>
        <v>0.12229351883532047</v>
      </c>
      <c r="I373" s="1703" t="s">
        <v>343</v>
      </c>
      <c r="J373" s="2234" t="str">
        <f t="shared" si="157"/>
        <v>---</v>
      </c>
      <c r="K373" s="2594">
        <v>0</v>
      </c>
      <c r="L373" s="2593" t="s">
        <v>799</v>
      </c>
    </row>
    <row r="374" spans="1:12">
      <c r="A374" s="2590">
        <v>45566</v>
      </c>
      <c r="B374" s="2615">
        <v>99.990026125598916</v>
      </c>
      <c r="C374" s="1764">
        <f t="shared" ref="C374" si="164">B374-B373</f>
        <v>-5.5594106494680773E-2</v>
      </c>
      <c r="D374" s="523">
        <f t="shared" ref="D374" si="165">ROUND((B374-B362)/B362*100,2)</f>
        <v>0.32</v>
      </c>
      <c r="E374" s="521">
        <f t="shared" ref="E374" si="166">SUM(B372:B374)/3</f>
        <v>100.01663853942547</v>
      </c>
      <c r="F374" s="2233">
        <f t="shared" ref="F374" si="167">E374-E373</f>
        <v>1.7411098651933798E-2</v>
      </c>
      <c r="G374" s="2233">
        <f t="shared" ref="G374" si="168">SUM(B368:B374)/7</f>
        <v>99.828870626449174</v>
      </c>
      <c r="H374" s="521">
        <f t="shared" ref="H374" si="169">G374-G373</f>
        <v>0.10399166387554715</v>
      </c>
      <c r="I374" s="2235" t="s">
        <v>281</v>
      </c>
      <c r="J374" s="2234" t="str">
        <f t="shared" ref="J374:J375" si="170">IF(K374=1,"山",IF(K374=-1,"谷","---"))</f>
        <v>---</v>
      </c>
      <c r="K374" s="2594">
        <v>0</v>
      </c>
      <c r="L374" s="2593" t="s">
        <v>800</v>
      </c>
    </row>
    <row r="375" spans="1:12">
      <c r="A375" s="2590">
        <v>45597</v>
      </c>
      <c r="B375" s="2615">
        <v>99.927810042057004</v>
      </c>
      <c r="C375" s="1764">
        <f t="shared" ref="C375" si="171">B375-B374</f>
        <v>-6.2216083541912326E-2</v>
      </c>
      <c r="D375" s="523">
        <f t="shared" ref="D375" si="172">ROUND((B375-B363)/B363*100,2)</f>
        <v>0.44</v>
      </c>
      <c r="E375" s="521">
        <f t="shared" ref="E375" si="173">SUM(B373:B375)/3</f>
        <v>99.987818799916511</v>
      </c>
      <c r="F375" s="2233">
        <f t="shared" ref="F375" si="174">E375-E374</f>
        <v>-2.8819739508961106E-2</v>
      </c>
      <c r="G375" s="2233">
        <f t="shared" ref="G375" si="175">SUM(B369:B375)/7</f>
        <v>99.902439527974153</v>
      </c>
      <c r="H375" s="521">
        <f t="shared" ref="H375" si="176">G375-G374</f>
        <v>7.3568901524978969E-2</v>
      </c>
      <c r="I375" s="2235" t="s">
        <v>281</v>
      </c>
      <c r="J375" s="2234" t="str">
        <f t="shared" si="170"/>
        <v>---</v>
      </c>
      <c r="K375" s="2594">
        <v>0</v>
      </c>
      <c r="L375" s="2593" t="s">
        <v>801</v>
      </c>
    </row>
    <row r="376" spans="1:12">
      <c r="A376" s="2695">
        <v>45627</v>
      </c>
      <c r="B376" s="2696">
        <v>99.890417415936497</v>
      </c>
      <c r="C376" s="2613">
        <f t="shared" ref="C376" si="177">B376-B375</f>
        <v>-3.7392626120507089E-2</v>
      </c>
      <c r="D376" s="654">
        <f t="shared" ref="D376" si="178">ROUND((B376-B364)/B364*100,2)</f>
        <v>0.56000000000000005</v>
      </c>
      <c r="E376" s="704">
        <f t="shared" ref="E376" si="179">SUM(B374:B376)/3</f>
        <v>99.936084527864139</v>
      </c>
      <c r="F376" s="2693">
        <f t="shared" ref="F376" si="180">E376-E375</f>
        <v>-5.1734272052371466E-2</v>
      </c>
      <c r="G376" s="2693">
        <f t="shared" ref="G376" si="181">SUM(B370:B376)/7</f>
        <v>99.94288632461901</v>
      </c>
      <c r="H376" s="704">
        <f t="shared" ref="H376" si="182">G376-G375</f>
        <v>4.0446796644857841E-2</v>
      </c>
      <c r="I376" s="2700" t="s">
        <v>281</v>
      </c>
      <c r="J376" s="2603" t="str">
        <f t="shared" ref="J376" si="183">IF(K376=1,"山",IF(K376=-1,"谷","---"))</f>
        <v>---</v>
      </c>
      <c r="K376" s="2595">
        <v>0</v>
      </c>
      <c r="L376" s="2694" t="s">
        <v>787</v>
      </c>
    </row>
    <row r="377" spans="1:12">
      <c r="A377" s="2686">
        <v>45658</v>
      </c>
      <c r="B377" s="2689">
        <v>99.862548320438364</v>
      </c>
      <c r="C377" s="1764">
        <f t="shared" ref="C377" si="184">B377-B376</f>
        <v>-2.7869095498132879E-2</v>
      </c>
      <c r="D377" s="2233">
        <f t="shared" ref="D377" si="185">ROUND((B377-B365)/B365*100,2)</f>
        <v>0.66</v>
      </c>
      <c r="E377" s="521">
        <f t="shared" ref="E377" si="186">SUM(B375:B377)/3</f>
        <v>99.893591926143941</v>
      </c>
      <c r="F377" s="2233">
        <f t="shared" ref="F377" si="187">E377-E376</f>
        <v>-4.2492601720198309E-2</v>
      </c>
      <c r="G377" s="521">
        <f t="shared" ref="G377" si="188">SUM(B371:B377)/7</f>
        <v>99.952640603764479</v>
      </c>
      <c r="H377" s="2233">
        <f t="shared" ref="H377" si="189">G377-G376</f>
        <v>9.7542791454685585E-3</v>
      </c>
      <c r="I377" s="2235" t="s">
        <v>281</v>
      </c>
      <c r="J377" s="2234" t="str">
        <f t="shared" ref="J377" si="190">IF(K377=1,"山",IF(K377=-1,"谷","---"))</f>
        <v>---</v>
      </c>
      <c r="K377" s="17">
        <v>0</v>
      </c>
      <c r="L377" s="2691" t="s">
        <v>759</v>
      </c>
    </row>
    <row r="378" spans="1:12">
      <c r="A378" s="2686">
        <v>45689</v>
      </c>
      <c r="B378" s="2689">
        <v>99.81239222656572</v>
      </c>
      <c r="C378" s="1764">
        <f t="shared" ref="C378" si="191">B378-B377</f>
        <v>-5.0156093872644192E-2</v>
      </c>
      <c r="D378" s="2233">
        <f t="shared" ref="D378" si="192">ROUND((B378-B366)/B366*100,2)</f>
        <v>0.63</v>
      </c>
      <c r="E378" s="521">
        <f t="shared" ref="E378" si="193">SUM(B376:B378)/3</f>
        <v>99.85511932098018</v>
      </c>
      <c r="F378" s="2233">
        <f t="shared" ref="F378" si="194">E378-E377</f>
        <v>-3.8472605163761386E-2</v>
      </c>
      <c r="G378" s="521">
        <f t="shared" ref="G378" si="195">SUM(B372:B378)/7</f>
        <v>99.934726231896292</v>
      </c>
      <c r="H378" s="2233">
        <f t="shared" ref="H378" si="196">G378-G377</f>
        <v>-1.7914371868187118E-2</v>
      </c>
      <c r="I378" s="2235" t="s">
        <v>281</v>
      </c>
      <c r="J378" s="2234" t="str">
        <f t="shared" ref="J378" si="197">IF(K378=1,"山",IF(K378=-1,"谷","---"))</f>
        <v>---</v>
      </c>
      <c r="K378" s="17">
        <v>0</v>
      </c>
      <c r="L378" s="2691" t="s">
        <v>767</v>
      </c>
    </row>
    <row r="379" spans="1:12">
      <c r="A379" s="2686">
        <v>45717</v>
      </c>
      <c r="B379" s="2689">
        <v>99.737608770210912</v>
      </c>
      <c r="C379" s="1764">
        <f t="shared" ref="C379" si="198">B379-B378</f>
        <v>-7.4783456354808209E-2</v>
      </c>
      <c r="D379" s="2233">
        <f t="shared" ref="D379" si="199">ROUND((B379-B367)/B367*100,2)</f>
        <v>0.48</v>
      </c>
      <c r="E379" s="521">
        <f t="shared" ref="E379" si="200">SUM(B377:B379)/3</f>
        <v>99.804183105738332</v>
      </c>
      <c r="F379" s="2233">
        <f t="shared" ref="F379" si="201">E379-E378</f>
        <v>-5.0936215241847549E-2</v>
      </c>
      <c r="G379" s="521">
        <f t="shared" ref="G379" si="202">SUM(B373:B379)/7</f>
        <v>99.895203304700161</v>
      </c>
      <c r="H379" s="2233">
        <f t="shared" ref="H379" si="203">G379-G378</f>
        <v>-3.9522927196131263E-2</v>
      </c>
      <c r="I379" s="2235" t="s">
        <v>281</v>
      </c>
      <c r="J379" s="2234" t="str">
        <f t="shared" ref="J379" si="204">IF(K379=1,"山",IF(K379=-1,"谷","---"))</f>
        <v>---</v>
      </c>
      <c r="K379" s="17">
        <v>0</v>
      </c>
      <c r="L379" s="2691" t="str">
        <f t="shared" ref="L379:L385" si="205">L367</f>
        <v>6～7</v>
      </c>
    </row>
    <row r="380" spans="1:12">
      <c r="A380" s="2686">
        <v>45748</v>
      </c>
      <c r="B380" s="2689">
        <v>99.670637181847113</v>
      </c>
      <c r="C380" s="1764">
        <f t="shared" ref="C380" si="206">B380-B379</f>
        <v>-6.6971588363799128E-2</v>
      </c>
      <c r="D380" s="2233">
        <f t="shared" ref="D380" si="207">ROUND((B380-B368)/B368*100,2)</f>
        <v>0.26</v>
      </c>
      <c r="E380" s="521">
        <f t="shared" ref="E380" si="208">SUM(B378:B380)/3</f>
        <v>99.740212726207915</v>
      </c>
      <c r="F380" s="2233">
        <f t="shared" ref="F380" si="209">E380-E379</f>
        <v>-6.3970379530417176E-2</v>
      </c>
      <c r="G380" s="521">
        <f t="shared" ref="G380" si="210">SUM(B374:B380)/7</f>
        <v>99.841634297522091</v>
      </c>
      <c r="H380" s="2233">
        <f t="shared" ref="H380" si="211">G380-G379</f>
        <v>-5.3569007178069228E-2</v>
      </c>
      <c r="I380" s="2235" t="s">
        <v>281</v>
      </c>
      <c r="J380" s="2234" t="str">
        <f t="shared" ref="J380" si="212">IF(K380=1,"山",IF(K380=-1,"谷","---"))</f>
        <v>---</v>
      </c>
      <c r="K380" s="17">
        <v>0</v>
      </c>
      <c r="L380" s="2691" t="str">
        <f t="shared" si="205"/>
        <v>7～8</v>
      </c>
    </row>
    <row r="381" spans="1:12">
      <c r="A381" s="2686">
        <v>45778</v>
      </c>
      <c r="B381" s="2689">
        <v>99.693437480970331</v>
      </c>
      <c r="C381" s="1764">
        <f t="shared" ref="C381" si="213">B381-B380</f>
        <v>2.2800299123218792E-2</v>
      </c>
      <c r="D381" s="2233">
        <f t="shared" ref="D381" si="214">ROUND((B381-B369)/B369*100,2)</f>
        <v>0.09</v>
      </c>
      <c r="E381" s="521">
        <f t="shared" ref="E381" si="215">SUM(B379:B381)/3</f>
        <v>99.700561144342785</v>
      </c>
      <c r="F381" s="2233">
        <f t="shared" ref="F381" si="216">E381-E380</f>
        <v>-3.9651581865129515E-2</v>
      </c>
      <c r="G381" s="521">
        <f t="shared" ref="G381" si="217">SUM(B375:B381)/7</f>
        <v>99.799264491146559</v>
      </c>
      <c r="H381" s="2233">
        <f t="shared" ref="H381" si="218">G381-G380</f>
        <v>-4.2369806375532448E-2</v>
      </c>
      <c r="I381" s="2235" t="s">
        <v>281</v>
      </c>
      <c r="J381" s="2234" t="str">
        <f t="shared" ref="J381:J383" si="219">IF(K381=1,"山",IF(K381=-1,"谷","---"))</f>
        <v>---</v>
      </c>
      <c r="K381" s="17">
        <v>0</v>
      </c>
      <c r="L381" s="2691" t="str">
        <f t="shared" si="205"/>
        <v>8～9</v>
      </c>
    </row>
    <row r="382" spans="1:12">
      <c r="A382" s="2686">
        <v>45809</v>
      </c>
      <c r="B382" s="2689">
        <v>99.773724356129136</v>
      </c>
      <c r="C382" s="1764">
        <f t="shared" ref="C382" si="220">B382-B381</f>
        <v>8.028687515880506E-2</v>
      </c>
      <c r="D382" s="2233">
        <f t="shared" ref="D382" si="221">ROUND((B382-B370)/B370*100,2)</f>
        <v>-0.02</v>
      </c>
      <c r="E382" s="521">
        <f t="shared" ref="E382" si="222">SUM(B380:B382)/3</f>
        <v>99.712599672982194</v>
      </c>
      <c r="F382" s="2233">
        <f t="shared" ref="F382" si="223">E382-E381</f>
        <v>1.2038528639408241E-2</v>
      </c>
      <c r="G382" s="521">
        <f t="shared" ref="G382" si="224">SUM(B376:B382)/7</f>
        <v>99.777252250299725</v>
      </c>
      <c r="H382" s="2233">
        <f t="shared" ref="H382" si="225">G382-G381</f>
        <v>-2.2012240846834175E-2</v>
      </c>
      <c r="I382" s="1703" t="s">
        <v>350</v>
      </c>
      <c r="J382" s="2234" t="str">
        <f t="shared" si="219"/>
        <v>---</v>
      </c>
      <c r="K382" s="17">
        <v>0</v>
      </c>
      <c r="L382" s="2691" t="str">
        <f t="shared" si="205"/>
        <v>9～10</v>
      </c>
    </row>
    <row r="383" spans="1:12">
      <c r="A383" s="2686">
        <v>45839</v>
      </c>
      <c r="B383" s="2689">
        <v>99.871973594465359</v>
      </c>
      <c r="C383" s="1764">
        <f t="shared" ref="C383" si="226">B383-B382</f>
        <v>9.8249238336222788E-2</v>
      </c>
      <c r="D383" s="2233">
        <f t="shared" ref="D383" si="227">ROUND((B383-B371)/B371*100,2)</f>
        <v>-7.0000000000000007E-2</v>
      </c>
      <c r="E383" s="521">
        <f t="shared" ref="E383" si="228">SUM(B381:B383)/3</f>
        <v>99.779711810521619</v>
      </c>
      <c r="F383" s="2233">
        <f t="shared" ref="F383" si="229">E383-E382</f>
        <v>6.7112137539425021E-2</v>
      </c>
      <c r="G383" s="521">
        <f t="shared" ref="G383" si="230">SUM(B377:B383)/7</f>
        <v>99.774617418660981</v>
      </c>
      <c r="H383" s="2233">
        <f t="shared" ref="H383" si="231">G383-G382</f>
        <v>-2.6348316387441173E-3</v>
      </c>
      <c r="I383" s="1703" t="s">
        <v>343</v>
      </c>
      <c r="J383" s="2234" t="str">
        <f t="shared" si="219"/>
        <v>---</v>
      </c>
      <c r="K383" s="17">
        <v>0</v>
      </c>
      <c r="L383" s="2691" t="str">
        <f t="shared" si="205"/>
        <v>10～11</v>
      </c>
    </row>
    <row r="384" spans="1:12">
      <c r="A384" s="2686">
        <v>45870</v>
      </c>
      <c r="B384" s="2689">
        <v>99.972774739850493</v>
      </c>
      <c r="C384" s="1764">
        <f t="shared" ref="C384" si="232">B384-B383</f>
        <v>0.10080114538513385</v>
      </c>
      <c r="D384" s="2233">
        <f t="shared" ref="D384" si="233">ROUND((B384-B372)/B372*100,2)</f>
        <v>-0.04</v>
      </c>
      <c r="E384" s="521">
        <f t="shared" ref="E384" si="234">SUM(B382:B384)/3</f>
        <v>99.872824230148339</v>
      </c>
      <c r="F384" s="2233">
        <f t="shared" ref="F384" si="235">E384-E383</f>
        <v>9.3112419626720566E-2</v>
      </c>
      <c r="G384" s="521">
        <f t="shared" ref="G384" si="236">SUM(B378:B384)/7</f>
        <v>99.790364050005579</v>
      </c>
      <c r="H384" s="2233">
        <f t="shared" ref="H384" si="237">G384-G383</f>
        <v>1.5746631344597972E-2</v>
      </c>
      <c r="I384" s="1703" t="s">
        <v>343</v>
      </c>
      <c r="J384" s="2234" t="str">
        <f t="shared" ref="J384" si="238">IF(K384=1,"山",IF(K384=-1,"谷","---"))</f>
        <v>---</v>
      </c>
      <c r="K384" s="17">
        <v>0</v>
      </c>
      <c r="L384" s="2691" t="str">
        <f t="shared" si="205"/>
        <v>11～12</v>
      </c>
    </row>
    <row r="385" spans="1:12">
      <c r="A385" s="2686">
        <v>45901</v>
      </c>
      <c r="B385" s="2689">
        <v>100.09163304087805</v>
      </c>
      <c r="C385" s="1764">
        <f t="shared" ref="C385" si="239">B385-B384</f>
        <v>0.1188583010275579</v>
      </c>
      <c r="D385" s="2233">
        <f t="shared" ref="D385" si="240">ROUND((B385-B373)/B373*100,2)</f>
        <v>0.05</v>
      </c>
      <c r="E385" s="521">
        <f t="shared" ref="E385" si="241">SUM(B383:B385)/3</f>
        <v>99.978793791731292</v>
      </c>
      <c r="F385" s="2233">
        <f t="shared" ref="F385" si="242">E385-E384</f>
        <v>0.10596956158295257</v>
      </c>
      <c r="G385" s="521">
        <f t="shared" ref="G385" si="243">SUM(B379:B385)/7</f>
        <v>99.830255594907356</v>
      </c>
      <c r="H385" s="2233">
        <f t="shared" ref="H385" si="244">G385-G384</f>
        <v>3.989154490177782E-2</v>
      </c>
      <c r="I385" s="1703" t="s">
        <v>343</v>
      </c>
      <c r="J385" s="2234" t="str">
        <f t="shared" ref="J385" si="245">IF(K385=1,"山",IF(K385=-1,"谷","---"))</f>
        <v>---</v>
      </c>
      <c r="K385" s="17">
        <v>0</v>
      </c>
      <c r="L385" s="2691" t="str">
        <f t="shared" si="205"/>
        <v>12～1</v>
      </c>
    </row>
    <row r="386" spans="1:12">
      <c r="A386" s="2686">
        <v>45931</v>
      </c>
      <c r="B386" s="2689">
        <v>100.20277580334314</v>
      </c>
      <c r="C386" s="1764">
        <f t="shared" ref="C386" si="246">B386-B385</f>
        <v>0.11114276246509291</v>
      </c>
      <c r="D386" s="2233">
        <f t="shared" ref="D386" si="247">ROUND((B386-B374)/B374*100,2)</f>
        <v>0.21</v>
      </c>
      <c r="E386" s="521">
        <f t="shared" ref="E386" si="248">SUM(B384:B386)/3</f>
        <v>100.08906119469056</v>
      </c>
      <c r="F386" s="2233">
        <f t="shared" ref="F386" si="249">E386-E385</f>
        <v>0.11026740295926629</v>
      </c>
      <c r="G386" s="521">
        <f t="shared" ref="G386" si="250">SUM(B380:B386)/7</f>
        <v>99.896708028211947</v>
      </c>
      <c r="H386" s="2233">
        <f t="shared" ref="H386" si="251">G386-G385</f>
        <v>6.6452433304590386E-2</v>
      </c>
      <c r="I386" s="1703" t="s">
        <v>343</v>
      </c>
      <c r="J386" s="2234" t="str">
        <f t="shared" ref="J386" si="252">IF(K386=1,"山",IF(K386=-1,"谷","---"))</f>
        <v>---</v>
      </c>
      <c r="K386" s="17">
        <v>0</v>
      </c>
      <c r="L386" s="2691" t="s">
        <v>800</v>
      </c>
    </row>
    <row r="387" spans="1:12">
      <c r="A387" s="2686">
        <v>45962</v>
      </c>
      <c r="B387" s="2689"/>
      <c r="D387" s="2617"/>
      <c r="F387" s="2617"/>
      <c r="H387" s="2617"/>
      <c r="J387" s="2617"/>
      <c r="K387" s="17"/>
      <c r="L387" s="2691" t="s">
        <v>801</v>
      </c>
    </row>
    <row r="388" spans="1:12">
      <c r="A388" s="2687">
        <v>45992</v>
      </c>
      <c r="B388" s="2716"/>
      <c r="C388" s="2688"/>
      <c r="D388" s="2679"/>
      <c r="E388" s="2688"/>
      <c r="F388" s="2679"/>
      <c r="G388" s="2688"/>
      <c r="H388" s="2679"/>
      <c r="I388" s="2688"/>
      <c r="J388" s="2679"/>
      <c r="K388" s="402"/>
      <c r="L388" s="2773" t="s">
        <v>787</v>
      </c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基調判断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2026-01-09T21:45:07Z</dcterms:modified>
</cp:coreProperties>
</file>